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601" firstSheet="7" activeTab="13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Graf8" sheetId="8" r:id="rId8"/>
    <sheet name="Graf9" sheetId="9" r:id="rId9"/>
    <sheet name="Graf10" sheetId="10" r:id="rId10"/>
    <sheet name="Graf11" sheetId="11" r:id="rId11"/>
    <sheet name="Graf12" sheetId="12" r:id="rId12"/>
    <sheet name="Graf13" sheetId="13" r:id="rId13"/>
    <sheet name="List1" sheetId="14" r:id="rId14"/>
    <sheet name="List2" sheetId="15" r:id="rId15"/>
  </sheets>
  <definedNames/>
  <calcPr fullCalcOnLoad="1"/>
</workbook>
</file>

<file path=xl/sharedStrings.xml><?xml version="1.0" encoding="utf-8"?>
<sst xmlns="http://schemas.openxmlformats.org/spreadsheetml/2006/main" count="27" uniqueCount="26">
  <si>
    <t>f [kHz]</t>
  </si>
  <si>
    <t>C =</t>
  </si>
  <si>
    <t>L=</t>
  </si>
  <si>
    <t>[mH/km]</t>
  </si>
  <si>
    <t>DK 0,9 Cu XV</t>
  </si>
  <si>
    <r>
      <t>[</t>
    </r>
    <r>
      <rPr>
        <sz val="10"/>
        <rFont val="Symbol"/>
        <family val="1"/>
      </rPr>
      <t>m</t>
    </r>
    <r>
      <rPr>
        <sz val="10"/>
        <rFont val="Arial CE"/>
        <family val="0"/>
      </rPr>
      <t>F/km]</t>
    </r>
  </si>
  <si>
    <t>x [km]</t>
  </si>
  <si>
    <t>u(x) [V]</t>
  </si>
  <si>
    <t>Re{U} [V]</t>
  </si>
  <si>
    <t>Im{U} [V}</t>
  </si>
  <si>
    <r>
      <t>w</t>
    </r>
    <r>
      <rPr>
        <b/>
        <sz val="9"/>
        <rFont val="Arial CE"/>
        <family val="2"/>
      </rPr>
      <t xml:space="preserve"> [s</t>
    </r>
    <r>
      <rPr>
        <b/>
        <vertAlign val="superscript"/>
        <sz val="9"/>
        <rFont val="Arial CE"/>
        <family val="2"/>
      </rPr>
      <t>-1</t>
    </r>
    <r>
      <rPr>
        <b/>
        <sz val="9"/>
        <rFont val="Arial CE"/>
        <family val="2"/>
      </rPr>
      <t>]</t>
    </r>
  </si>
  <si>
    <r>
      <t>R [</t>
    </r>
    <r>
      <rPr>
        <b/>
        <sz val="9"/>
        <rFont val="Symbol"/>
        <family val="1"/>
      </rPr>
      <t>W</t>
    </r>
    <r>
      <rPr>
        <b/>
        <sz val="9"/>
        <rFont val="Arial CE"/>
        <family val="2"/>
      </rPr>
      <t>/km]</t>
    </r>
  </si>
  <si>
    <r>
      <t>G [</t>
    </r>
    <r>
      <rPr>
        <b/>
        <sz val="9"/>
        <rFont val="Symbol"/>
        <family val="1"/>
      </rPr>
      <t>m</t>
    </r>
    <r>
      <rPr>
        <b/>
        <sz val="9"/>
        <rFont val="Arial CE"/>
        <family val="2"/>
      </rPr>
      <t>S/km]</t>
    </r>
  </si>
  <si>
    <r>
      <t>a</t>
    </r>
    <r>
      <rPr>
        <b/>
        <sz val="9"/>
        <rFont val="Arial CE"/>
        <family val="2"/>
      </rPr>
      <t xml:space="preserve"> [dB/km]</t>
    </r>
  </si>
  <si>
    <r>
      <t>b</t>
    </r>
    <r>
      <rPr>
        <b/>
        <sz val="9"/>
        <rFont val="Arial CE"/>
        <family val="2"/>
      </rPr>
      <t xml:space="preserve"> [rad/km]</t>
    </r>
  </si>
  <si>
    <r>
      <t>Z [</t>
    </r>
    <r>
      <rPr>
        <b/>
        <sz val="9"/>
        <rFont val="Symbol"/>
        <family val="1"/>
      </rPr>
      <t>W</t>
    </r>
    <r>
      <rPr>
        <b/>
        <sz val="9"/>
        <rFont val="Arial CE"/>
        <family val="2"/>
      </rPr>
      <t>]</t>
    </r>
  </si>
  <si>
    <r>
      <t>j</t>
    </r>
    <r>
      <rPr>
        <b/>
        <vertAlign val="subscript"/>
        <sz val="9"/>
        <rFont val="Arial CE"/>
        <family val="2"/>
      </rPr>
      <t>z</t>
    </r>
    <r>
      <rPr>
        <b/>
        <sz val="9"/>
        <rFont val="Arial CE"/>
        <family val="2"/>
      </rPr>
      <t xml:space="preserve"> [°]</t>
    </r>
  </si>
  <si>
    <r>
      <t>Re{Z} [</t>
    </r>
    <r>
      <rPr>
        <b/>
        <sz val="9"/>
        <rFont val="Symbol"/>
        <family val="1"/>
      </rPr>
      <t>W</t>
    </r>
    <r>
      <rPr>
        <b/>
        <sz val="9"/>
        <rFont val="Arial CE"/>
        <family val="2"/>
      </rPr>
      <t>]</t>
    </r>
  </si>
  <si>
    <r>
      <t>Im{Z} [</t>
    </r>
    <r>
      <rPr>
        <b/>
        <sz val="9"/>
        <rFont val="Symbol"/>
        <family val="1"/>
      </rPr>
      <t>W</t>
    </r>
    <r>
      <rPr>
        <b/>
        <sz val="9"/>
        <rFont val="Arial CE"/>
        <family val="2"/>
      </rPr>
      <t>]</t>
    </r>
  </si>
  <si>
    <r>
      <t>v</t>
    </r>
    <r>
      <rPr>
        <b/>
        <vertAlign val="subscript"/>
        <sz val="9"/>
        <rFont val="Arial CE"/>
        <family val="2"/>
      </rPr>
      <t>f</t>
    </r>
    <r>
      <rPr>
        <b/>
        <sz val="9"/>
        <rFont val="Arial CE"/>
        <family val="2"/>
      </rPr>
      <t xml:space="preserve"> [km/s]</t>
    </r>
  </si>
  <si>
    <r>
      <t>Z</t>
    </r>
    <r>
      <rPr>
        <b/>
        <vertAlign val="subscript"/>
        <sz val="9"/>
        <rFont val="Arial CE"/>
        <family val="2"/>
      </rPr>
      <t>k</t>
    </r>
    <r>
      <rPr>
        <b/>
        <sz val="9"/>
        <rFont val="Arial CE"/>
        <family val="2"/>
      </rPr>
      <t xml:space="preserve"> [</t>
    </r>
    <r>
      <rPr>
        <b/>
        <sz val="9"/>
        <rFont val="Symbol"/>
        <family val="1"/>
      </rPr>
      <t>W</t>
    </r>
    <r>
      <rPr>
        <b/>
        <sz val="9"/>
        <rFont val="Arial CE"/>
        <family val="2"/>
      </rPr>
      <t>]</t>
    </r>
  </si>
  <si>
    <r>
      <t>j</t>
    </r>
    <r>
      <rPr>
        <b/>
        <vertAlign val="subscript"/>
        <sz val="9"/>
        <rFont val="Arial CE"/>
        <family val="2"/>
      </rPr>
      <t>k</t>
    </r>
    <r>
      <rPr>
        <b/>
        <sz val="9"/>
        <rFont val="Arial CE"/>
        <family val="2"/>
      </rPr>
      <t xml:space="preserve"> [°]</t>
    </r>
  </si>
  <si>
    <r>
      <t>Z</t>
    </r>
    <r>
      <rPr>
        <b/>
        <vertAlign val="subscript"/>
        <sz val="9"/>
        <rFont val="Arial CE"/>
        <family val="2"/>
      </rPr>
      <t>0</t>
    </r>
    <r>
      <rPr>
        <b/>
        <sz val="9"/>
        <rFont val="Arial CE"/>
        <family val="2"/>
      </rPr>
      <t xml:space="preserve"> [</t>
    </r>
    <r>
      <rPr>
        <b/>
        <sz val="9"/>
        <rFont val="Symbol"/>
        <family val="1"/>
      </rPr>
      <t>W</t>
    </r>
    <r>
      <rPr>
        <b/>
        <sz val="9"/>
        <rFont val="Arial CE"/>
        <family val="2"/>
      </rPr>
      <t>]</t>
    </r>
  </si>
  <si>
    <r>
      <t>j</t>
    </r>
    <r>
      <rPr>
        <b/>
        <vertAlign val="subscript"/>
        <sz val="9"/>
        <rFont val="Arial CE"/>
        <family val="2"/>
      </rPr>
      <t>0</t>
    </r>
    <r>
      <rPr>
        <b/>
        <sz val="9"/>
        <rFont val="Arial CE"/>
        <family val="2"/>
      </rPr>
      <t xml:space="preserve"> [°]</t>
    </r>
  </si>
  <si>
    <r>
      <t>j</t>
    </r>
    <r>
      <rPr>
        <b/>
        <sz val="9"/>
        <rFont val="Arial CE"/>
        <family val="2"/>
      </rPr>
      <t xml:space="preserve"> [°]</t>
    </r>
  </si>
  <si>
    <t>`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</si>
</sst>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#,##0.000\ _S_k"/>
    <numFmt numFmtId="166" formatCode="0.000E+00"/>
    <numFmt numFmtId="167" formatCode="0.00000"/>
    <numFmt numFmtId="168" formatCode="0.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2">
    <font>
      <sz val="11"/>
      <name val="Arial CE"/>
      <family val="0"/>
    </font>
    <font>
      <i/>
      <sz val="10"/>
      <name val="Arial CE"/>
      <family val="2"/>
    </font>
    <font>
      <sz val="10"/>
      <name val="Arial CE"/>
      <family val="2"/>
    </font>
    <font>
      <sz val="10"/>
      <name val="Symbol"/>
      <family val="1"/>
    </font>
    <font>
      <b/>
      <sz val="10"/>
      <name val="Arial CE"/>
      <family val="2"/>
    </font>
    <font>
      <b/>
      <sz val="9"/>
      <name val="Arial CE"/>
      <family val="2"/>
    </font>
    <font>
      <b/>
      <sz val="9"/>
      <name val="Symbol"/>
      <family val="1"/>
    </font>
    <font>
      <b/>
      <vertAlign val="superscript"/>
      <sz val="9"/>
      <name val="Arial CE"/>
      <family val="2"/>
    </font>
    <font>
      <b/>
      <vertAlign val="subscript"/>
      <sz val="9"/>
      <name val="Arial CE"/>
      <family val="2"/>
    </font>
    <font>
      <sz val="12"/>
      <name val="Symbol"/>
      <family val="1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69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1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164" fontId="2" fillId="0" borderId="7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Z=f(w)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List1!$G$3:$G$22</c:f>
              <c:numCache>
                <c:ptCount val="20"/>
                <c:pt idx="0">
                  <c:v>930.0043675347094</c:v>
                </c:pt>
                <c:pt idx="1">
                  <c:v>720.5650451070385</c:v>
                </c:pt>
                <c:pt idx="2">
                  <c:v>570.0161071440197</c:v>
                </c:pt>
                <c:pt idx="3">
                  <c:v>466.01649192739103</c:v>
                </c:pt>
                <c:pt idx="4">
                  <c:v>404.3065675722993</c:v>
                </c:pt>
                <c:pt idx="5">
                  <c:v>362.77422604048434</c:v>
                </c:pt>
                <c:pt idx="6">
                  <c:v>332.37305360947653</c:v>
                </c:pt>
                <c:pt idx="7">
                  <c:v>299.2828513355841</c:v>
                </c:pt>
                <c:pt idx="8">
                  <c:v>237.6104600971833</c:v>
                </c:pt>
                <c:pt idx="9">
                  <c:v>184.0289502691928</c:v>
                </c:pt>
                <c:pt idx="10">
                  <c:v>158.36925705778046</c:v>
                </c:pt>
                <c:pt idx="11">
                  <c:v>151.9211583898452</c:v>
                </c:pt>
                <c:pt idx="12">
                  <c:v>149.3880379578804</c:v>
                </c:pt>
                <c:pt idx="13">
                  <c:v>148.08029228633703</c:v>
                </c:pt>
                <c:pt idx="14">
                  <c:v>147.3844489438391</c:v>
                </c:pt>
                <c:pt idx="15">
                  <c:v>146.9301392474806</c:v>
                </c:pt>
                <c:pt idx="16">
                  <c:v>146.6135932523035</c:v>
                </c:pt>
                <c:pt idx="17">
                  <c:v>146.34205681575918</c:v>
                </c:pt>
                <c:pt idx="18">
                  <c:v>146.17154633179948</c:v>
                </c:pt>
                <c:pt idx="19">
                  <c:v>146.02319695114775</c:v>
                </c:pt>
              </c:numCache>
            </c:numRef>
          </c:yVal>
          <c:smooth val="1"/>
        </c:ser>
        <c:axId val="64127230"/>
        <c:axId val="40274159"/>
      </c:scatterChart>
      <c:valAx>
        <c:axId val="64127230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274159"/>
        <c:crosses val="autoZero"/>
        <c:crossBetween val="midCat"/>
        <c:dispUnits/>
      </c:valAx>
      <c:valAx>
        <c:axId val="40274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27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List1!$N$3:$N$22</c:f>
              <c:numCache>
                <c:ptCount val="20"/>
                <c:pt idx="0">
                  <c:v>1594.5643103660268</c:v>
                </c:pt>
                <c:pt idx="1">
                  <c:v>967.857131995138</c:v>
                </c:pt>
                <c:pt idx="2">
                  <c:v>621.4559636023787</c:v>
                </c:pt>
                <c:pt idx="3">
                  <c:v>436.20100647535094</c:v>
                </c:pt>
                <c:pt idx="4">
                  <c:v>349.2022660369793</c:v>
                </c:pt>
                <c:pt idx="5">
                  <c:v>301.2808894318418</c:v>
                </c:pt>
                <c:pt idx="6">
                  <c:v>272.43015763315765</c:v>
                </c:pt>
                <c:pt idx="7">
                  <c:v>247.79308401628703</c:v>
                </c:pt>
                <c:pt idx="8">
                  <c:v>222.57941487058548</c:v>
                </c:pt>
                <c:pt idx="9">
                  <c:v>193.7978346542671</c:v>
                </c:pt>
                <c:pt idx="10">
                  <c:v>164.8513862151079</c:v>
                </c:pt>
                <c:pt idx="11">
                  <c:v>156.31443828891264</c:v>
                </c:pt>
                <c:pt idx="12">
                  <c:v>152.205104944633</c:v>
                </c:pt>
                <c:pt idx="13">
                  <c:v>149.8391200525306</c:v>
                </c:pt>
                <c:pt idx="14">
                  <c:v>148.35732835638763</c:v>
                </c:pt>
                <c:pt idx="15">
                  <c:v>147.4169926856297</c:v>
                </c:pt>
                <c:pt idx="16">
                  <c:v>146.81730172631896</c:v>
                </c:pt>
                <c:pt idx="17">
                  <c:v>146.3899269934559</c:v>
                </c:pt>
                <c:pt idx="18">
                  <c:v>146.13908239286513</c:v>
                </c:pt>
                <c:pt idx="19">
                  <c:v>145.95630547540705</c:v>
                </c:pt>
              </c:numCache>
            </c:numRef>
          </c:yVal>
          <c:smooth val="1"/>
        </c:ser>
        <c:axId val="32504888"/>
        <c:axId val="24108537"/>
      </c:scatterChart>
      <c:valAx>
        <c:axId val="32504888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4108537"/>
        <c:crosses val="autoZero"/>
        <c:crossBetween val="midCat"/>
        <c:dispUnits/>
      </c:valAx>
      <c:valAx>
        <c:axId val="241085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488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List1!$O$3:$O$22</c:f>
              <c:numCache>
                <c:ptCount val="20"/>
                <c:pt idx="0">
                  <c:v>-83.21392704503774</c:v>
                </c:pt>
                <c:pt idx="1">
                  <c:v>-78.92028936669547</c:v>
                </c:pt>
                <c:pt idx="2">
                  <c:v>-72.69610079590085</c:v>
                </c:pt>
                <c:pt idx="3">
                  <c:v>-64.9634020379532</c:v>
                </c:pt>
                <c:pt idx="4">
                  <c:v>-58.01637315029279</c:v>
                </c:pt>
                <c:pt idx="5">
                  <c:v>-51.87972993722573</c:v>
                </c:pt>
                <c:pt idx="6">
                  <c:v>-46.583397443165694</c:v>
                </c:pt>
                <c:pt idx="7">
                  <c:v>-40.09321995027783</c:v>
                </c:pt>
                <c:pt idx="8">
                  <c:v>-28.290808229612914</c:v>
                </c:pt>
                <c:pt idx="9">
                  <c:v>-28.177778565922633</c:v>
                </c:pt>
                <c:pt idx="10">
                  <c:v>-17.046670958112582</c:v>
                </c:pt>
                <c:pt idx="11">
                  <c:v>-12.13600003908825</c:v>
                </c:pt>
                <c:pt idx="12">
                  <c:v>-9.595579242607709</c:v>
                </c:pt>
                <c:pt idx="13">
                  <c:v>-8.085486105274306</c:v>
                </c:pt>
                <c:pt idx="14">
                  <c:v>-7.249477385181998</c:v>
                </c:pt>
                <c:pt idx="15">
                  <c:v>-6.675667335553242</c:v>
                </c:pt>
                <c:pt idx="16">
                  <c:v>-6.258280173263411</c:v>
                </c:pt>
                <c:pt idx="17">
                  <c:v>-5.848200841964912</c:v>
                </c:pt>
                <c:pt idx="18">
                  <c:v>-5.5896868507576505</c:v>
                </c:pt>
                <c:pt idx="19">
                  <c:v>-5.339169932684904</c:v>
                </c:pt>
              </c:numCache>
            </c:numRef>
          </c:yVal>
          <c:smooth val="1"/>
        </c:ser>
        <c:axId val="15650242"/>
        <c:axId val="6634451"/>
      </c:scatterChart>
      <c:valAx>
        <c:axId val="15650242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34451"/>
        <c:crosses val="autoZero"/>
        <c:crossBetween val="midCat"/>
        <c:dispUnits/>
      </c:valAx>
      <c:valAx>
        <c:axId val="663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6502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List2!$B$3:$B$18</c:f>
              <c:numCache>
                <c:ptCount val="16"/>
                <c:pt idx="0">
                  <c:v>4.330127018917064</c:v>
                </c:pt>
                <c:pt idx="1">
                  <c:v>4.089148316386533</c:v>
                </c:pt>
                <c:pt idx="2">
                  <c:v>2.4749049835230164</c:v>
                </c:pt>
                <c:pt idx="3">
                  <c:v>0.5028779884900492</c:v>
                </c:pt>
                <c:pt idx="4">
                  <c:v>-1.0118609757689123</c:v>
                </c:pt>
                <c:pt idx="5">
                  <c:v>-1.6792546188649542</c:v>
                </c:pt>
                <c:pt idx="6">
                  <c:v>-1.5356515489014493</c:v>
                </c:pt>
                <c:pt idx="7">
                  <c:v>-0.8934479389082259</c:v>
                </c:pt>
                <c:pt idx="8">
                  <c:v>-0.14125059204307117</c:v>
                </c:pt>
                <c:pt idx="9">
                  <c:v>0.4185801665211174</c:v>
                </c:pt>
                <c:pt idx="10">
                  <c:v>0.6494134122164595</c:v>
                </c:pt>
                <c:pt idx="11">
                  <c:v>0.5754019487476125</c:v>
                </c:pt>
                <c:pt idx="12">
                  <c:v>0.3210802184369717</c:v>
                </c:pt>
                <c:pt idx="13">
                  <c:v>0.03481574549684941</c:v>
                </c:pt>
                <c:pt idx="14">
                  <c:v>-0.17151907823525706</c:v>
                </c:pt>
                <c:pt idx="15">
                  <c:v>-0.2504776185030718</c:v>
                </c:pt>
              </c:numCache>
            </c:numRef>
          </c:xVal>
          <c:yVal>
            <c:numRef>
              <c:f>List2!$C$3:$C$18</c:f>
              <c:numCache>
                <c:ptCount val="16"/>
                <c:pt idx="0">
                  <c:v>2.5000000000088827</c:v>
                </c:pt>
                <c:pt idx="1">
                  <c:v>-0.46861223178964956</c:v>
                </c:pt>
                <c:pt idx="2">
                  <c:v>-2.3139534365014582</c:v>
                </c:pt>
                <c:pt idx="3">
                  <c:v>-2.7433524388998825</c:v>
                </c:pt>
                <c:pt idx="4">
                  <c:v>-2.0609042886866384</c:v>
                </c:pt>
                <c:pt idx="5">
                  <c:v>-0.8671884932286898</c:v>
                </c:pt>
                <c:pt idx="6">
                  <c:v>0.24941202765110512</c:v>
                </c:pt>
                <c:pt idx="7">
                  <c:v>0.917554543425417</c:v>
                </c:pt>
                <c:pt idx="8">
                  <c:v>1.0447323391159797</c:v>
                </c:pt>
                <c:pt idx="9">
                  <c:v>0.7602102224858828</c:v>
                </c:pt>
                <c:pt idx="10">
                  <c:v>0.297664948213727</c:v>
                </c:pt>
                <c:pt idx="11">
                  <c:v>-0.12138946876044293</c:v>
                </c:pt>
                <c:pt idx="12">
                  <c:v>-0.3622804763993184</c:v>
                </c:pt>
                <c:pt idx="13">
                  <c:v>-0.3969675887311335</c:v>
                </c:pt>
                <c:pt idx="14">
                  <c:v>-0.2796169097209936</c:v>
                </c:pt>
                <c:pt idx="15">
                  <c:v>-0.10088041976974951</c:v>
                </c:pt>
              </c:numCache>
            </c:numRef>
          </c:yVal>
          <c:smooth val="1"/>
        </c:ser>
        <c:axId val="59710060"/>
        <c:axId val="519629"/>
      </c:scatterChart>
      <c:valAx>
        <c:axId val="59710060"/>
        <c:scaling>
          <c:orientation val="minMax"/>
          <c:min val="-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9629"/>
        <c:crosses val="autoZero"/>
        <c:crossBetween val="midCat"/>
        <c:dispUnits/>
      </c:valAx>
      <c:valAx>
        <c:axId val="519629"/>
        <c:scaling>
          <c:orientation val="minMax"/>
          <c:max val="3"/>
          <c:min val="-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100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poly"/>
            <c:order val="6"/>
            <c:dispEq val="0"/>
            <c:dispRSqr val="0"/>
          </c:trendline>
          <c:xVal>
            <c:numRef>
              <c:f>List2!$A$3:$A$18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List2!$D$3:$D$18</c:f>
              <c:numCache>
                <c:ptCount val="16"/>
                <c:pt idx="0">
                  <c:v>4.330127018917064</c:v>
                </c:pt>
                <c:pt idx="1">
                  <c:v>4.089148316386533</c:v>
                </c:pt>
                <c:pt idx="2">
                  <c:v>2.4749049835230164</c:v>
                </c:pt>
                <c:pt idx="3">
                  <c:v>0.5028779884900492</c:v>
                </c:pt>
                <c:pt idx="4">
                  <c:v>-1.0118609757689123</c:v>
                </c:pt>
                <c:pt idx="5">
                  <c:v>-1.6792546188649542</c:v>
                </c:pt>
                <c:pt idx="6">
                  <c:v>-1.5356515489014493</c:v>
                </c:pt>
                <c:pt idx="7">
                  <c:v>-0.8934479389082259</c:v>
                </c:pt>
                <c:pt idx="8">
                  <c:v>-0.14125059204307117</c:v>
                </c:pt>
                <c:pt idx="9">
                  <c:v>0.4185801665211174</c:v>
                </c:pt>
                <c:pt idx="10">
                  <c:v>0.6494134122164595</c:v>
                </c:pt>
                <c:pt idx="11">
                  <c:v>0.5754019487476125</c:v>
                </c:pt>
                <c:pt idx="12">
                  <c:v>0.3210802184369717</c:v>
                </c:pt>
                <c:pt idx="13">
                  <c:v>0.03481574549684941</c:v>
                </c:pt>
                <c:pt idx="14">
                  <c:v>-0.17151907823525706</c:v>
                </c:pt>
                <c:pt idx="15">
                  <c:v>-0.2504776185030718</c:v>
                </c:pt>
              </c:numCache>
            </c:numRef>
          </c:yVal>
          <c:smooth val="1"/>
        </c:ser>
        <c:axId val="4676662"/>
        <c:axId val="42089959"/>
      </c:scatterChart>
      <c:valAx>
        <c:axId val="467666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089959"/>
        <c:crosses val="autoZero"/>
        <c:crossBetween val="midCat"/>
        <c:dispUnits/>
      </c:valAx>
      <c:valAx>
        <c:axId val="4208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66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List1!$H$3:$H$22</c:f>
              <c:numCache>
                <c:ptCount val="20"/>
                <c:pt idx="0">
                  <c:v>-44.19259370807724</c:v>
                </c:pt>
                <c:pt idx="1">
                  <c:v>-43.73081797847434</c:v>
                </c:pt>
                <c:pt idx="2">
                  <c:v>-43.039007178154314</c:v>
                </c:pt>
                <c:pt idx="3">
                  <c:v>-42.12025691806268</c:v>
                </c:pt>
                <c:pt idx="4">
                  <c:v>-41.20629452230531</c:v>
                </c:pt>
                <c:pt idx="5">
                  <c:v>-40.30898847701637</c:v>
                </c:pt>
                <c:pt idx="6">
                  <c:v>-39.423760352934075</c:v>
                </c:pt>
                <c:pt idx="7">
                  <c:v>-38.127266647507454</c:v>
                </c:pt>
                <c:pt idx="8">
                  <c:v>-34.061763034421254</c:v>
                </c:pt>
                <c:pt idx="9">
                  <c:v>-25.807541439682566</c:v>
                </c:pt>
                <c:pt idx="10">
                  <c:v>-16.611187855358992</c:v>
                </c:pt>
                <c:pt idx="11">
                  <c:v>-12.361692799876252</c:v>
                </c:pt>
                <c:pt idx="12">
                  <c:v>-10.047040794849366</c:v>
                </c:pt>
                <c:pt idx="13">
                  <c:v>-8.584774930720275</c:v>
                </c:pt>
                <c:pt idx="14">
                  <c:v>-7.678661762065612</c:v>
                </c:pt>
                <c:pt idx="15">
                  <c:v>-7.012689635159479</c:v>
                </c:pt>
                <c:pt idx="16">
                  <c:v>-6.508095231201818</c:v>
                </c:pt>
                <c:pt idx="17">
                  <c:v>-6.036356623731899</c:v>
                </c:pt>
                <c:pt idx="18">
                  <c:v>-5.716199804374075</c:v>
                </c:pt>
                <c:pt idx="19">
                  <c:v>-5.4235618408611</c:v>
                </c:pt>
              </c:numCache>
            </c:numRef>
          </c:yVal>
          <c:smooth val="1"/>
        </c:ser>
        <c:axId val="26923112"/>
        <c:axId val="40981417"/>
      </c:scatterChart>
      <c:valAx>
        <c:axId val="26923112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981417"/>
        <c:crosses val="autoZero"/>
        <c:crossBetween val="midCat"/>
        <c:dispUnits/>
      </c:valAx>
      <c:valAx>
        <c:axId val="409814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2311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List1!$I$3:$I$22</c:f>
              <c:numCache>
                <c:ptCount val="20"/>
                <c:pt idx="0">
                  <c:v>666.8138012516941</c:v>
                </c:pt>
                <c:pt idx="1">
                  <c:v>520.6770106559364</c:v>
                </c:pt>
                <c:pt idx="2">
                  <c:v>416.6186308823786</c:v>
                </c:pt>
                <c:pt idx="3">
                  <c:v>345.6624973469568</c:v>
                </c:pt>
                <c:pt idx="4">
                  <c:v>304.17703024463464</c:v>
                </c:pt>
                <c:pt idx="5">
                  <c:v>276.6395998608025</c:v>
                </c:pt>
                <c:pt idx="6">
                  <c:v>256.74830798237883</c:v>
                </c:pt>
                <c:pt idx="7">
                  <c:v>235.42824823376026</c:v>
                </c:pt>
                <c:pt idx="8">
                  <c:v>196.84465489037305</c:v>
                </c:pt>
                <c:pt idx="9">
                  <c:v>165.67417461710696</c:v>
                </c:pt>
                <c:pt idx="10">
                  <c:v>151.7599966310644</c:v>
                </c:pt>
                <c:pt idx="11">
                  <c:v>148.39896192620824</c:v>
                </c:pt>
                <c:pt idx="12">
                  <c:v>147.0971504434222</c:v>
                </c:pt>
                <c:pt idx="13">
                  <c:v>146.42121280512498</c:v>
                </c:pt>
                <c:pt idx="14">
                  <c:v>146.06285707963906</c:v>
                </c:pt>
                <c:pt idx="15">
                  <c:v>145.8309748838783</c:v>
                </c:pt>
                <c:pt idx="16">
                  <c:v>145.66879347856968</c:v>
                </c:pt>
                <c:pt idx="17">
                  <c:v>145.5306438725004</c:v>
                </c:pt>
                <c:pt idx="18">
                  <c:v>145.44470079417962</c:v>
                </c:pt>
                <c:pt idx="19">
                  <c:v>145.3694773974566</c:v>
                </c:pt>
              </c:numCache>
            </c:numRef>
          </c:yVal>
          <c:smooth val="1"/>
        </c:ser>
        <c:axId val="33288434"/>
        <c:axId val="31160451"/>
      </c:scatterChart>
      <c:valAx>
        <c:axId val="33288434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1160451"/>
        <c:crosses val="autoZero"/>
        <c:crossBetween val="midCat"/>
        <c:dispUnits/>
      </c:valAx>
      <c:valAx>
        <c:axId val="31160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List1!$J$3:$J$22</c:f>
              <c:numCache>
                <c:ptCount val="20"/>
                <c:pt idx="0">
                  <c:v>-648.2804008250604</c:v>
                </c:pt>
                <c:pt idx="1">
                  <c:v>-498.10584698887675</c:v>
                </c:pt>
                <c:pt idx="2">
                  <c:v>-389.03377591838324</c:v>
                </c:pt>
                <c:pt idx="3">
                  <c:v>-312.55208954057116</c:v>
                </c:pt>
                <c:pt idx="4">
                  <c:v>-266.345893254709</c:v>
                </c:pt>
                <c:pt idx="5">
                  <c:v>-234.6820633711224</c:v>
                </c:pt>
                <c:pt idx="6">
                  <c:v>-211.0738096350978</c:v>
                </c:pt>
                <c:pt idx="7">
                  <c:v>-184.7803156105658</c:v>
                </c:pt>
                <c:pt idx="8">
                  <c:v>-133.08235265686085</c:v>
                </c:pt>
                <c:pt idx="9">
                  <c:v>-80.11692955999617</c:v>
                </c:pt>
                <c:pt idx="10">
                  <c:v>-45.27388876132314</c:v>
                </c:pt>
                <c:pt idx="11">
                  <c:v>-32.52362934446627</c:v>
                </c:pt>
                <c:pt idx="12">
                  <c:v>-26.06173855156895</c:v>
                </c:pt>
                <c:pt idx="13">
                  <c:v>-22.104329989468415</c:v>
                </c:pt>
                <c:pt idx="14">
                  <c:v>-19.693084375283835</c:v>
                </c:pt>
                <c:pt idx="15">
                  <c:v>-17.93857808472278</c:v>
                </c:pt>
                <c:pt idx="16">
                  <c:v>-16.61771142034028</c:v>
                </c:pt>
                <c:pt idx="17">
                  <c:v>-15.389258823034616</c:v>
                </c:pt>
                <c:pt idx="18">
                  <c:v>-14.558845006420187</c:v>
                </c:pt>
                <c:pt idx="19">
                  <c:v>-13.80177847322747</c:v>
                </c:pt>
              </c:numCache>
            </c:numRef>
          </c:yVal>
          <c:smooth val="1"/>
        </c:ser>
        <c:axId val="12008604"/>
        <c:axId val="40968573"/>
      </c:scatterChart>
      <c:valAx>
        <c:axId val="12008604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968573"/>
        <c:crosses val="autoZero"/>
        <c:crossBetween val="midCat"/>
        <c:dispUnits/>
      </c:valAx>
      <c:valAx>
        <c:axId val="409685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List1!$E$3:$E$22</c:f>
              <c:numCache>
                <c:ptCount val="20"/>
                <c:pt idx="0">
                  <c:v>0.3570440484768748</c:v>
                </c:pt>
                <c:pt idx="1">
                  <c:v>0.4572669856080986</c:v>
                </c:pt>
                <c:pt idx="2">
                  <c:v>0.5715094224297562</c:v>
                </c:pt>
                <c:pt idx="3">
                  <c:v>0.6888746562150426</c:v>
                </c:pt>
                <c:pt idx="4">
                  <c:v>0.782909183206077</c:v>
                </c:pt>
                <c:pt idx="5">
                  <c:v>0.8624818201930737</c:v>
                </c:pt>
                <c:pt idx="6">
                  <c:v>0.9310749355493865</c:v>
                </c:pt>
                <c:pt idx="7">
                  <c:v>1.0192409007859053</c:v>
                </c:pt>
                <c:pt idx="8">
                  <c:v>1.2214198495457702</c:v>
                </c:pt>
                <c:pt idx="9">
                  <c:v>1.4800217300109253</c:v>
                </c:pt>
                <c:pt idx="10">
                  <c:v>1.690142064494629</c:v>
                </c:pt>
                <c:pt idx="11">
                  <c:v>1.8420099939428622</c:v>
                </c:pt>
                <c:pt idx="12">
                  <c:v>1.994094402179419</c:v>
                </c:pt>
                <c:pt idx="13">
                  <c:v>2.1344809708361847</c:v>
                </c:pt>
                <c:pt idx="14">
                  <c:v>2.302371873199379</c:v>
                </c:pt>
                <c:pt idx="15">
                  <c:v>2.471851131540629</c:v>
                </c:pt>
                <c:pt idx="16">
                  <c:v>2.640592721058358</c:v>
                </c:pt>
                <c:pt idx="17">
                  <c:v>2.782526795586889</c:v>
                </c:pt>
                <c:pt idx="18">
                  <c:v>2.954868677529708</c:v>
                </c:pt>
                <c:pt idx="19">
                  <c:v>3.1128335311816873</c:v>
                </c:pt>
              </c:numCache>
            </c:numRef>
          </c:yVal>
          <c:smooth val="1"/>
        </c:ser>
        <c:axId val="33172838"/>
        <c:axId val="30120087"/>
      </c:scatterChart>
      <c:valAx>
        <c:axId val="33172838"/>
        <c:scaling>
          <c:orientation val="minMax"/>
          <c:max val="601000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0120087"/>
        <c:crosses val="autoZero"/>
        <c:crossBetween val="midCat"/>
        <c:dispUnits/>
      </c:valAx>
      <c:valAx>
        <c:axId val="30120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728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List1!$F$3:$F$22</c:f>
              <c:numCache>
                <c:ptCount val="20"/>
                <c:pt idx="0">
                  <c:v>0.041941969298615024</c:v>
                </c:pt>
                <c:pt idx="1">
                  <c:v>0.054585601806770516</c:v>
                </c:pt>
                <c:pt idx="2">
                  <c:v>0.06988571390951565</c:v>
                </c:pt>
                <c:pt idx="3">
                  <c:v>0.08698065359383314</c:v>
                </c:pt>
                <c:pt idx="4">
                  <c:v>0.10205948006334882</c:v>
                </c:pt>
                <c:pt idx="5">
                  <c:v>0.11603314270367036</c:v>
                </c:pt>
                <c:pt idx="6">
                  <c:v>0.12923669220599418</c:v>
                </c:pt>
                <c:pt idx="7">
                  <c:v>0.1481443179879721</c:v>
                </c:pt>
                <c:pt idx="8">
                  <c:v>0.20678796288862927</c:v>
                </c:pt>
                <c:pt idx="9">
                  <c:v>0.3478728763573235</c:v>
                </c:pt>
                <c:pt idx="10">
                  <c:v>0.6376785380290286</c:v>
                </c:pt>
                <c:pt idx="11">
                  <c:v>0.9356134523778964</c:v>
                </c:pt>
                <c:pt idx="12">
                  <c:v>1.23668153692803</c:v>
                </c:pt>
                <c:pt idx="13">
                  <c:v>1.5390076141682087</c:v>
                </c:pt>
                <c:pt idx="14">
                  <c:v>1.8424517695801623</c:v>
                </c:pt>
                <c:pt idx="15">
                  <c:v>2.146190263449453</c:v>
                </c:pt>
                <c:pt idx="16">
                  <c:v>2.450149041273883</c:v>
                </c:pt>
                <c:pt idx="17">
                  <c:v>2.7538568767751395</c:v>
                </c:pt>
                <c:pt idx="18">
                  <c:v>3.0580399715328648</c:v>
                </c:pt>
                <c:pt idx="19">
                  <c:v>3.3621326233156816</c:v>
                </c:pt>
              </c:numCache>
            </c:numRef>
          </c:yVal>
          <c:smooth val="1"/>
        </c:ser>
        <c:axId val="2645328"/>
        <c:axId val="23807953"/>
      </c:scatterChart>
      <c:valAx>
        <c:axId val="2645328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crossBetween val="midCat"/>
        <c:dispUnits/>
      </c:valAx>
      <c:valAx>
        <c:axId val="23807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List1!$K$3:$K$22</c:f>
              <c:numCache>
                <c:ptCount val="20"/>
                <c:pt idx="0">
                  <c:v>44941.99065221574</c:v>
                </c:pt>
                <c:pt idx="1">
                  <c:v>57553.50403043694</c:v>
                </c:pt>
                <c:pt idx="2">
                  <c:v>71925.26146691125</c:v>
                </c:pt>
                <c:pt idx="3">
                  <c:v>86683.90104107095</c:v>
                </c:pt>
                <c:pt idx="4">
                  <c:v>98502.32908542482</c:v>
                </c:pt>
                <c:pt idx="5">
                  <c:v>108299.8384905563</c:v>
                </c:pt>
                <c:pt idx="6">
                  <c:v>116682.37928277455</c:v>
                </c:pt>
                <c:pt idx="7">
                  <c:v>127237.79202297292</c:v>
                </c:pt>
                <c:pt idx="8">
                  <c:v>151923.38130831023</c:v>
                </c:pt>
                <c:pt idx="9">
                  <c:v>180617.2810301458</c:v>
                </c:pt>
                <c:pt idx="10">
                  <c:v>197064.34927542004</c:v>
                </c:pt>
                <c:pt idx="11">
                  <c:v>201467.34608862142</c:v>
                </c:pt>
                <c:pt idx="12">
                  <c:v>203227.26973954146</c:v>
                </c:pt>
                <c:pt idx="13">
                  <c:v>204131.06632274447</c:v>
                </c:pt>
                <c:pt idx="14">
                  <c:v>204613.83285852836</c:v>
                </c:pt>
                <c:pt idx="15">
                  <c:v>204931.95733525872</c:v>
                </c:pt>
                <c:pt idx="16">
                  <c:v>205152.7544271455</c:v>
                </c:pt>
                <c:pt idx="17">
                  <c:v>205343.52471809176</c:v>
                </c:pt>
                <c:pt idx="18">
                  <c:v>205464.45977388893</c:v>
                </c:pt>
                <c:pt idx="19">
                  <c:v>205569.04239790307</c:v>
                </c:pt>
              </c:numCache>
            </c:numRef>
          </c:yVal>
          <c:smooth val="1"/>
        </c:ser>
        <c:axId val="12944986"/>
        <c:axId val="49396011"/>
      </c:scatterChart>
      <c:valAx>
        <c:axId val="12944986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9396011"/>
        <c:crosses val="autoZero"/>
        <c:crossBetween val="midCat"/>
        <c:dispUnits/>
      </c:valAx>
      <c:valAx>
        <c:axId val="49396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9449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List1!$L$3:$L$22</c:f>
              <c:numCache>
                <c:ptCount val="20"/>
                <c:pt idx="0">
                  <c:v>542.4103110868565</c:v>
                </c:pt>
                <c:pt idx="1">
                  <c:v>536.4572590995967</c:v>
                </c:pt>
                <c:pt idx="2">
                  <c:v>522.8340887102864</c:v>
                </c:pt>
                <c:pt idx="3">
                  <c:v>497.8699441872655</c:v>
                </c:pt>
                <c:pt idx="4">
                  <c:v>468.106356918039</c:v>
                </c:pt>
                <c:pt idx="5">
                  <c:v>436.81874189715313</c:v>
                </c:pt>
                <c:pt idx="6">
                  <c:v>405.5052044364502</c:v>
                </c:pt>
                <c:pt idx="7">
                  <c:v>361.47185244956233</c:v>
                </c:pt>
                <c:pt idx="8">
                  <c:v>253.65656918642728</c:v>
                </c:pt>
                <c:pt idx="9">
                  <c:v>174.75249193366227</c:v>
                </c:pt>
                <c:pt idx="10">
                  <c:v>152.14201200775096</c:v>
                </c:pt>
                <c:pt idx="11">
                  <c:v>147.65135338204703</c:v>
                </c:pt>
                <c:pt idx="12">
                  <c:v>146.62311026310974</c:v>
                </c:pt>
                <c:pt idx="13">
                  <c:v>146.34210983032713</c:v>
                </c:pt>
                <c:pt idx="14">
                  <c:v>146.41794936005834</c:v>
                </c:pt>
                <c:pt idx="15">
                  <c:v>146.44489367193887</c:v>
                </c:pt>
                <c:pt idx="16">
                  <c:v>146.4101674230574</c:v>
                </c:pt>
                <c:pt idx="17">
                  <c:v>146.29420229183006</c:v>
                </c:pt>
                <c:pt idx="18">
                  <c:v>146.20401748240715</c:v>
                </c:pt>
                <c:pt idx="19">
                  <c:v>146.09011908311473</c:v>
                </c:pt>
              </c:numCache>
            </c:numRef>
          </c:yVal>
          <c:smooth val="1"/>
        </c:ser>
        <c:axId val="41910916"/>
        <c:axId val="41653925"/>
      </c:scatterChart>
      <c:valAx>
        <c:axId val="41910916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1653925"/>
        <c:crosses val="autoZero"/>
        <c:crossBetween val="midCat"/>
        <c:dispUnits/>
      </c:valAx>
      <c:valAx>
        <c:axId val="416539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109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List1!$B$3:$B$22</c:f>
              <c:numCache>
                <c:ptCount val="20"/>
                <c:pt idx="0">
                  <c:v>1884.9555921538758</c:v>
                </c:pt>
                <c:pt idx="1">
                  <c:v>3141.592653589793</c:v>
                </c:pt>
                <c:pt idx="2">
                  <c:v>5026.548245743669</c:v>
                </c:pt>
                <c:pt idx="3">
                  <c:v>7539.822368615503</c:v>
                </c:pt>
                <c:pt idx="4">
                  <c:v>10053.096491487338</c:v>
                </c:pt>
                <c:pt idx="5">
                  <c:v>12566.370614359172</c:v>
                </c:pt>
                <c:pt idx="6">
                  <c:v>15079.644737231007</c:v>
                </c:pt>
                <c:pt idx="7">
                  <c:v>18849.55592153876</c:v>
                </c:pt>
                <c:pt idx="8">
                  <c:v>31415.926535897932</c:v>
                </c:pt>
                <c:pt idx="9">
                  <c:v>62831.853071795864</c:v>
                </c:pt>
                <c:pt idx="10">
                  <c:v>125663.70614359173</c:v>
                </c:pt>
                <c:pt idx="11">
                  <c:v>188495.55921538756</c:v>
                </c:pt>
                <c:pt idx="12">
                  <c:v>251327.41228718346</c:v>
                </c:pt>
                <c:pt idx="13">
                  <c:v>314159.26535897935</c:v>
                </c:pt>
                <c:pt idx="14">
                  <c:v>376991.1184307751</c:v>
                </c:pt>
                <c:pt idx="15">
                  <c:v>439822.971502571</c:v>
                </c:pt>
                <c:pt idx="16">
                  <c:v>502654.8245743669</c:v>
                </c:pt>
                <c:pt idx="17">
                  <c:v>565486.6776461628</c:v>
                </c:pt>
                <c:pt idx="18">
                  <c:v>628318.5307179587</c:v>
                </c:pt>
                <c:pt idx="19">
                  <c:v>691150.3837897545</c:v>
                </c:pt>
              </c:numCache>
            </c:numRef>
          </c:xVal>
          <c:yVal>
            <c:numRef>
              <c:f>List1!$M$3:$M$22</c:f>
              <c:numCache>
                <c:ptCount val="20"/>
                <c:pt idx="0">
                  <c:v>-5.171260371116745</c:v>
                </c:pt>
                <c:pt idx="1">
                  <c:v>-8.541346590253212</c:v>
                </c:pt>
                <c:pt idx="2">
                  <c:v>-13.381913560407781</c:v>
                </c:pt>
                <c:pt idx="3">
                  <c:v>-19.277111798172157</c:v>
                </c:pt>
                <c:pt idx="4">
                  <c:v>-24.39621589431783</c:v>
                </c:pt>
                <c:pt idx="5">
                  <c:v>-28.73824701680701</c:v>
                </c:pt>
                <c:pt idx="6">
                  <c:v>-32.264123262702455</c:v>
                </c:pt>
                <c:pt idx="7">
                  <c:v>-36.16131334473708</c:v>
                </c:pt>
                <c:pt idx="8">
                  <c:v>-39.832717839229595</c:v>
                </c:pt>
                <c:pt idx="9">
                  <c:v>-23.4373043134425</c:v>
                </c:pt>
                <c:pt idx="10">
                  <c:v>-16.1757047526054</c:v>
                </c:pt>
                <c:pt idx="11">
                  <c:v>-12.587385560664254</c:v>
                </c:pt>
                <c:pt idx="12">
                  <c:v>-10.498502347091023</c:v>
                </c:pt>
                <c:pt idx="13">
                  <c:v>-9.084063756166245</c:v>
                </c:pt>
                <c:pt idx="14">
                  <c:v>-8.107846138949226</c:v>
                </c:pt>
                <c:pt idx="15">
                  <c:v>-7.349711934765716</c:v>
                </c:pt>
                <c:pt idx="16">
                  <c:v>-6.7579102891402245</c:v>
                </c:pt>
                <c:pt idx="17">
                  <c:v>-6.224512405498885</c:v>
                </c:pt>
                <c:pt idx="18">
                  <c:v>-5.8427127579905</c:v>
                </c:pt>
                <c:pt idx="19">
                  <c:v>-5.507953749037297</c:v>
                </c:pt>
              </c:numCache>
            </c:numRef>
          </c:yVal>
          <c:smooth val="1"/>
        </c:ser>
        <c:axId val="39341006"/>
        <c:axId val="18524735"/>
      </c:scatterChart>
      <c:valAx>
        <c:axId val="39341006"/>
        <c:scaling>
          <c:logBase val="10"/>
          <c:orientation val="minMax"/>
          <c:min val="100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8524735"/>
        <c:crosses val="autoZero"/>
        <c:crossBetween val="midCat"/>
        <c:dispUnits/>
      </c:valAx>
      <c:valAx>
        <c:axId val="18524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100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tabSelected="1" workbookViewId="0" topLeftCell="A1">
      <selection activeCell="P17" sqref="P17"/>
    </sheetView>
  </sheetViews>
  <sheetFormatPr defaultColWidth="8.796875" defaultRowHeight="14.25"/>
  <cols>
    <col min="1" max="1" width="4.59765625" style="13" customWidth="1"/>
    <col min="2" max="11" width="7.59765625" style="11" customWidth="1"/>
    <col min="12" max="17" width="6.59765625" style="11" customWidth="1"/>
    <col min="18" max="16384" width="9" style="11" customWidth="1"/>
  </cols>
  <sheetData>
    <row r="1" spans="1:16" ht="13.5" thickBot="1">
      <c r="A1" s="9" t="s">
        <v>1</v>
      </c>
      <c r="B1" s="10">
        <v>3.35E-08</v>
      </c>
      <c r="C1" s="11" t="s">
        <v>5</v>
      </c>
      <c r="D1" s="9" t="s">
        <v>2</v>
      </c>
      <c r="E1" s="10">
        <v>0.0007</v>
      </c>
      <c r="F1" s="11" t="s">
        <v>3</v>
      </c>
      <c r="P1" s="12" t="s">
        <v>4</v>
      </c>
    </row>
    <row r="2" spans="1:17" s="20" customFormat="1" ht="14.25" thickBot="1">
      <c r="A2" s="14" t="s">
        <v>0</v>
      </c>
      <c r="B2" s="15" t="s">
        <v>10</v>
      </c>
      <c r="C2" s="16" t="s">
        <v>11</v>
      </c>
      <c r="D2" s="16" t="s">
        <v>12</v>
      </c>
      <c r="E2" s="17" t="s">
        <v>13</v>
      </c>
      <c r="F2" s="17" t="s">
        <v>14</v>
      </c>
      <c r="G2" s="16" t="s">
        <v>15</v>
      </c>
      <c r="H2" s="15" t="s">
        <v>16</v>
      </c>
      <c r="I2" s="16" t="s">
        <v>17</v>
      </c>
      <c r="J2" s="16" t="s">
        <v>18</v>
      </c>
      <c r="K2" s="18" t="s">
        <v>19</v>
      </c>
      <c r="L2" s="18" t="s">
        <v>20</v>
      </c>
      <c r="M2" s="15" t="s">
        <v>21</v>
      </c>
      <c r="N2" s="18" t="s">
        <v>22</v>
      </c>
      <c r="O2" s="17" t="s">
        <v>23</v>
      </c>
      <c r="P2" s="16" t="s">
        <v>15</v>
      </c>
      <c r="Q2" s="19" t="s">
        <v>24</v>
      </c>
    </row>
    <row r="3" spans="1:17" s="3" customFormat="1" ht="12.75">
      <c r="A3" s="1">
        <v>0.3</v>
      </c>
      <c r="B3" s="6">
        <f>2*PI()*A3*1000</f>
        <v>1884.9555921538758</v>
      </c>
      <c r="C3" s="1">
        <v>54.6</v>
      </c>
      <c r="D3" s="2">
        <v>0.254</v>
      </c>
      <c r="E3" s="7">
        <f>8.686*SQRT((1/2*(C3*D3*0.000001-POWER(B3,2)*0.0000000335*0.0007))+1/2*SQRT((POWER(C3,2)+POWER(B3,2)*POWER(0.0007,2))*(POWER(D3*0.000001,2)+POWER(B3,2)*POWER(0.0000000335,2))))</f>
        <v>0.3570440484768748</v>
      </c>
      <c r="F3" s="7">
        <f>SQRT((1/2*(POWER(B3,2)*0.0007*0.0000000335-C3*D3*0.000001))+1/2*SQRT((POWER(C3,2)+POWER(B3,2)*POWER(0.0007,2))*(POWER(D3*0.000001,2)+POWER(B3,2)*POWER(0.0000000335,2))))</f>
        <v>0.041941969298615024</v>
      </c>
      <c r="G3" s="8">
        <f>SQRT(SQRT((C3*C3+B3*B3*POWER(0.0007,2))/(POWER(D3*0.000001,2)+B3*B3*POWER(0.0000000335,2))))</f>
        <v>930.0043675347094</v>
      </c>
      <c r="H3" s="8">
        <f>DEGREES(1/2*(ATAN((B3*0.0007)/C3)-ATAN((B3*0.0000000335)/(D3*0.000001))))</f>
        <v>-44.19259370807724</v>
      </c>
      <c r="I3" s="8">
        <f aca="true" t="shared" si="0" ref="I3:I22">G3*COS((H3*PI())/180)</f>
        <v>666.8138012516941</v>
      </c>
      <c r="J3" s="8">
        <f>G3*SIN((H3*PI())/180)</f>
        <v>-648.2804008250604</v>
      </c>
      <c r="K3" s="6">
        <f>(B3/F3)</f>
        <v>44941.99065221574</v>
      </c>
      <c r="L3" s="8">
        <f>G3*SQRT(POWER(SINH(E3*10/8.686),2)*POWER(COSH(E3*10/8.686),2)+POWER(SIN(F3*10),2)*POWER(COS(F3*10),2))/(POWER(COSH(E3*10/8.686),2)*POWER(COS(F3*10),2)+POWER(SINH(E3*10/8.686),2)*POWER(SIN(F3*10),2))</f>
        <v>542.4103110868565</v>
      </c>
      <c r="M3" s="8">
        <f>H3+DEGREES(ATAN((SIN(F3*10)*COS(F3*10))/(SINH(E3*10/8.686)*COSH(E3*10/8.686))))</f>
        <v>-5.171260371116745</v>
      </c>
      <c r="N3" s="8">
        <f>G3*SQRT(POWER(COSH(E3*10/8.686),2)*POWER(SINH(E3*10/8.686),2)+POWER(SIN(F3*10),2)*POWER(COS(F3*10),2))/(POWER(SINH(E3*10/8.686),2)*POWER(COS(F3*10),2)+POWER(COSH(E3*10/8.686),2)*POWER(SIN(F3*10),2))</f>
        <v>1594.5643103660268</v>
      </c>
      <c r="O3" s="8">
        <f>H3-DEGREES(ATAN((SIN(F3*10)*COS(F3*10))/(SINH(E3*10/8.686)*COSH(E3*10/8.686))))</f>
        <v>-83.21392704503774</v>
      </c>
      <c r="P3" s="8">
        <f>G3</f>
        <v>930.0043675347094</v>
      </c>
      <c r="Q3" s="8">
        <f>H3</f>
        <v>-44.19259370807724</v>
      </c>
    </row>
    <row r="4" spans="1:17" s="3" customFormat="1" ht="12.75">
      <c r="A4" s="4">
        <v>0.5</v>
      </c>
      <c r="B4" s="6">
        <f aca="true" t="shared" si="1" ref="B4:B22">2*PI()*A4*1000</f>
        <v>3141.592653589793</v>
      </c>
      <c r="C4" s="4">
        <v>54.6</v>
      </c>
      <c r="D4" s="4">
        <v>0.426</v>
      </c>
      <c r="E4" s="7">
        <f aca="true" t="shared" si="2" ref="E4:E22">8.686*SQRT((1/2*(C4*D4*0.000001-POWER(B4,2)*0.0000000335*0.0007))+1/2*SQRT((POWER(C4,2)+POWER(B4,2)*POWER(0.0007,2))*(POWER(D4*0.000001,2)+POWER(B4,2)*POWER(0.0000000335,2))))</f>
        <v>0.4572669856080986</v>
      </c>
      <c r="F4" s="7">
        <f aca="true" t="shared" si="3" ref="F4:F22">SQRT((1/2*(POWER(B4,2)*0.0007*0.0000000335-C4*D4*0.000001))+1/2*SQRT((POWER(C4,2)+POWER(B4,2)*POWER(0.0007,2))*(POWER(D4*0.000001,2)+POWER(B4,2)*POWER(0.0000000335,2))))</f>
        <v>0.054585601806770516</v>
      </c>
      <c r="G4" s="8">
        <f aca="true" t="shared" si="4" ref="G4:G22">SQRT(SQRT((C4*C4+B4*B4*POWER(0.0007,2))/(POWER(D4*0.000001,2)+B4*B4*POWER(0.0000000335,2))))</f>
        <v>720.5650451070385</v>
      </c>
      <c r="H4" s="8">
        <f aca="true" t="shared" si="5" ref="H4:H22">DEGREES(1/2*(ATAN((B4*0.0007)/C4)-ATAN((B4*0.0000000335)/(D4*0.000001))))</f>
        <v>-43.73081797847434</v>
      </c>
      <c r="I4" s="8">
        <f t="shared" si="0"/>
        <v>520.6770106559364</v>
      </c>
      <c r="J4" s="8">
        <f aca="true" t="shared" si="6" ref="J4:J22">G4*SIN((H4*PI())/180)</f>
        <v>-498.10584698887675</v>
      </c>
      <c r="K4" s="6">
        <f>(B4/F4)</f>
        <v>57553.50403043694</v>
      </c>
      <c r="L4" s="8">
        <f aca="true" t="shared" si="7" ref="L4:L22">G4*SQRT(POWER(SINH(E4*10/8.686),2)*POWER(COSH(E4*10/8.686),2)+POWER(SIN(F4*10),2)*POWER(COS(F4*10),2))/(POWER(COSH(E4*10/8.686),2)*POWER(COS(F4*10),2)+POWER(SINH(E4*10/8.686),2)*POWER(SIN(F4*10),2))</f>
        <v>536.4572590995967</v>
      </c>
      <c r="M4" s="8">
        <f aca="true" t="shared" si="8" ref="M4:M22">H4+DEGREES(ATAN((SIN(F4*10)*COS(F4*10))/(SINH(E4*10/8.686)*COSH(E4*10/8.686))))</f>
        <v>-8.541346590253212</v>
      </c>
      <c r="N4" s="8">
        <f aca="true" t="shared" si="9" ref="N4:N22">G4*SQRT(POWER(COSH(E4*10/8.686),2)*POWER(SINH(E4*10/8.686),2)+POWER(SIN(F4*10),2)*POWER(COS(F4*10),2))/(POWER(SINH(E4*10/8.686),2)*POWER(COS(F4*10),2)+POWER(COSH(E4*10/8.686),2)*POWER(SIN(F4*10),2))</f>
        <v>967.857131995138</v>
      </c>
      <c r="O4" s="8">
        <f aca="true" t="shared" si="10" ref="O4:O22">H4-DEGREES(ATAN((SIN(F4*10)*COS(F4*10))/(SINH(E4*10/8.686)*COSH(E4*10/8.686))))</f>
        <v>-78.92028936669547</v>
      </c>
      <c r="P4" s="8">
        <f>G4</f>
        <v>720.5650451070385</v>
      </c>
      <c r="Q4" s="8">
        <f aca="true" t="shared" si="11" ref="Q4:Q21">H4</f>
        <v>-43.73081797847434</v>
      </c>
    </row>
    <row r="5" spans="1:17" s="3" customFormat="1" ht="12.75">
      <c r="A5" s="4">
        <v>0.8</v>
      </c>
      <c r="B5" s="6">
        <f t="shared" si="1"/>
        <v>5026.548245743669</v>
      </c>
      <c r="C5" s="4">
        <v>54.6</v>
      </c>
      <c r="D5" s="4">
        <v>0.69</v>
      </c>
      <c r="E5" s="7">
        <f t="shared" si="2"/>
        <v>0.5715094224297562</v>
      </c>
      <c r="F5" s="7">
        <f t="shared" si="3"/>
        <v>0.06988571390951565</v>
      </c>
      <c r="G5" s="8">
        <f t="shared" si="4"/>
        <v>570.0161071440197</v>
      </c>
      <c r="H5" s="8">
        <f t="shared" si="5"/>
        <v>-43.039007178154314</v>
      </c>
      <c r="I5" s="8">
        <f t="shared" si="0"/>
        <v>416.6186308823786</v>
      </c>
      <c r="J5" s="8">
        <f t="shared" si="6"/>
        <v>-389.03377591838324</v>
      </c>
      <c r="K5" s="6">
        <f aca="true" t="shared" si="12" ref="K5:K22">(B5/F5)</f>
        <v>71925.26146691125</v>
      </c>
      <c r="L5" s="8">
        <f t="shared" si="7"/>
        <v>522.8340887102864</v>
      </c>
      <c r="M5" s="8">
        <f t="shared" si="8"/>
        <v>-13.381913560407781</v>
      </c>
      <c r="N5" s="8">
        <f t="shared" si="9"/>
        <v>621.4559636023787</v>
      </c>
      <c r="O5" s="8">
        <f t="shared" si="10"/>
        <v>-72.69610079590085</v>
      </c>
      <c r="P5" s="8">
        <f>G5</f>
        <v>570.0161071440197</v>
      </c>
      <c r="Q5" s="8">
        <f t="shared" si="11"/>
        <v>-43.039007178154314</v>
      </c>
    </row>
    <row r="6" spans="1:17" s="3" customFormat="1" ht="12.75">
      <c r="A6" s="4">
        <v>1.2</v>
      </c>
      <c r="B6" s="6">
        <f t="shared" si="1"/>
        <v>7539.822368615503</v>
      </c>
      <c r="C6" s="4">
        <v>54.6</v>
      </c>
      <c r="D6" s="4">
        <v>1.05</v>
      </c>
      <c r="E6" s="7">
        <f t="shared" si="2"/>
        <v>0.6888746562150426</v>
      </c>
      <c r="F6" s="7">
        <f t="shared" si="3"/>
        <v>0.08698065359383314</v>
      </c>
      <c r="G6" s="8">
        <f t="shared" si="4"/>
        <v>466.01649192739103</v>
      </c>
      <c r="H6" s="8">
        <f t="shared" si="5"/>
        <v>-42.12025691806268</v>
      </c>
      <c r="I6" s="8">
        <f t="shared" si="0"/>
        <v>345.6624973469568</v>
      </c>
      <c r="J6" s="8">
        <f t="shared" si="6"/>
        <v>-312.55208954057116</v>
      </c>
      <c r="K6" s="6">
        <f t="shared" si="12"/>
        <v>86683.90104107095</v>
      </c>
      <c r="L6" s="8">
        <f t="shared" si="7"/>
        <v>497.8699441872655</v>
      </c>
      <c r="M6" s="8">
        <f t="shared" si="8"/>
        <v>-19.277111798172157</v>
      </c>
      <c r="N6" s="8">
        <f t="shared" si="9"/>
        <v>436.20100647535094</v>
      </c>
      <c r="O6" s="8">
        <f t="shared" si="10"/>
        <v>-64.9634020379532</v>
      </c>
      <c r="P6" s="8">
        <f>G6</f>
        <v>466.01649192739103</v>
      </c>
      <c r="Q6" s="8">
        <f t="shared" si="11"/>
        <v>-42.12025691806268</v>
      </c>
    </row>
    <row r="7" spans="1:17" s="3" customFormat="1" ht="12.75">
      <c r="A7" s="4">
        <v>1.6</v>
      </c>
      <c r="B7" s="6">
        <f t="shared" si="1"/>
        <v>10053.096491487338</v>
      </c>
      <c r="C7" s="4">
        <v>54.6</v>
      </c>
      <c r="D7" s="4">
        <v>1.43</v>
      </c>
      <c r="E7" s="7">
        <f t="shared" si="2"/>
        <v>0.782909183206077</v>
      </c>
      <c r="F7" s="7">
        <f t="shared" si="3"/>
        <v>0.10205948006334882</v>
      </c>
      <c r="G7" s="8">
        <f t="shared" si="4"/>
        <v>404.3065675722993</v>
      </c>
      <c r="H7" s="8">
        <f t="shared" si="5"/>
        <v>-41.20629452230531</v>
      </c>
      <c r="I7" s="8">
        <f t="shared" si="0"/>
        <v>304.17703024463464</v>
      </c>
      <c r="J7" s="8">
        <f t="shared" si="6"/>
        <v>-266.345893254709</v>
      </c>
      <c r="K7" s="6">
        <f t="shared" si="12"/>
        <v>98502.32908542482</v>
      </c>
      <c r="L7" s="8">
        <f t="shared" si="7"/>
        <v>468.106356918039</v>
      </c>
      <c r="M7" s="8">
        <f t="shared" si="8"/>
        <v>-24.39621589431783</v>
      </c>
      <c r="N7" s="8">
        <f t="shared" si="9"/>
        <v>349.2022660369793</v>
      </c>
      <c r="O7" s="8">
        <f t="shared" si="10"/>
        <v>-58.01637315029279</v>
      </c>
      <c r="P7" s="8">
        <f>G7</f>
        <v>404.3065675722993</v>
      </c>
      <c r="Q7" s="8">
        <f t="shared" si="11"/>
        <v>-41.20629452230531</v>
      </c>
    </row>
    <row r="8" spans="1:17" s="3" customFormat="1" ht="12.75">
      <c r="A8" s="4">
        <v>2</v>
      </c>
      <c r="B8" s="6">
        <f t="shared" si="1"/>
        <v>12566.370614359172</v>
      </c>
      <c r="C8" s="4">
        <v>54.7</v>
      </c>
      <c r="D8" s="4">
        <v>1.81</v>
      </c>
      <c r="E8" s="7">
        <f t="shared" si="2"/>
        <v>0.8624818201930737</v>
      </c>
      <c r="F8" s="7">
        <f t="shared" si="3"/>
        <v>0.11603314270367036</v>
      </c>
      <c r="G8" s="8">
        <f t="shared" si="4"/>
        <v>362.77422604048434</v>
      </c>
      <c r="H8" s="8">
        <f t="shared" si="5"/>
        <v>-40.30898847701637</v>
      </c>
      <c r="I8" s="8">
        <f t="shared" si="0"/>
        <v>276.6395998608025</v>
      </c>
      <c r="J8" s="8">
        <f t="shared" si="6"/>
        <v>-234.6820633711224</v>
      </c>
      <c r="K8" s="6">
        <f t="shared" si="12"/>
        <v>108299.8384905563</v>
      </c>
      <c r="L8" s="8">
        <f t="shared" si="7"/>
        <v>436.81874189715313</v>
      </c>
      <c r="M8" s="8">
        <f t="shared" si="8"/>
        <v>-28.73824701680701</v>
      </c>
      <c r="N8" s="8">
        <f t="shared" si="9"/>
        <v>301.2808894318418</v>
      </c>
      <c r="O8" s="8">
        <f t="shared" si="10"/>
        <v>-51.87972993722573</v>
      </c>
      <c r="P8" s="8">
        <f>G8</f>
        <v>362.77422604048434</v>
      </c>
      <c r="Q8" s="8">
        <f t="shared" si="11"/>
        <v>-40.30898847701637</v>
      </c>
    </row>
    <row r="9" spans="1:17" s="3" customFormat="1" ht="12.75">
      <c r="A9" s="4">
        <v>2.4</v>
      </c>
      <c r="B9" s="6">
        <f t="shared" si="1"/>
        <v>15079.644737231007</v>
      </c>
      <c r="C9" s="4">
        <v>54.8</v>
      </c>
      <c r="D9" s="4">
        <v>2.2</v>
      </c>
      <c r="E9" s="7">
        <f t="shared" si="2"/>
        <v>0.9310749355493865</v>
      </c>
      <c r="F9" s="7">
        <f t="shared" si="3"/>
        <v>0.12923669220599418</v>
      </c>
      <c r="G9" s="8">
        <f t="shared" si="4"/>
        <v>332.37305360947653</v>
      </c>
      <c r="H9" s="8">
        <f t="shared" si="5"/>
        <v>-39.423760352934075</v>
      </c>
      <c r="I9" s="8">
        <f t="shared" si="0"/>
        <v>256.74830798237883</v>
      </c>
      <c r="J9" s="8">
        <f t="shared" si="6"/>
        <v>-211.0738096350978</v>
      </c>
      <c r="K9" s="6">
        <f t="shared" si="12"/>
        <v>116682.37928277455</v>
      </c>
      <c r="L9" s="8">
        <f t="shared" si="7"/>
        <v>405.5052044364502</v>
      </c>
      <c r="M9" s="8">
        <f t="shared" si="8"/>
        <v>-32.264123262702455</v>
      </c>
      <c r="N9" s="8">
        <f t="shared" si="9"/>
        <v>272.43015763315765</v>
      </c>
      <c r="O9" s="8">
        <f t="shared" si="10"/>
        <v>-46.583397443165694</v>
      </c>
      <c r="P9" s="8">
        <f aca="true" t="shared" si="13" ref="P9:P22">G9</f>
        <v>332.37305360947653</v>
      </c>
      <c r="Q9" s="8">
        <f t="shared" si="11"/>
        <v>-39.423760352934075</v>
      </c>
    </row>
    <row r="10" spans="1:17" s="3" customFormat="1" ht="12.75">
      <c r="A10" s="4">
        <v>3</v>
      </c>
      <c r="B10" s="6">
        <f t="shared" si="1"/>
        <v>18849.55592153876</v>
      </c>
      <c r="C10" s="4">
        <v>55</v>
      </c>
      <c r="D10" s="4">
        <v>2.81</v>
      </c>
      <c r="E10" s="7">
        <f t="shared" si="2"/>
        <v>1.0192409007859053</v>
      </c>
      <c r="F10" s="7">
        <f t="shared" si="3"/>
        <v>0.1481443179879721</v>
      </c>
      <c r="G10" s="8">
        <f t="shared" si="4"/>
        <v>299.2828513355841</v>
      </c>
      <c r="H10" s="8">
        <f t="shared" si="5"/>
        <v>-38.127266647507454</v>
      </c>
      <c r="I10" s="8">
        <f t="shared" si="0"/>
        <v>235.42824823376026</v>
      </c>
      <c r="J10" s="8">
        <f t="shared" si="6"/>
        <v>-184.7803156105658</v>
      </c>
      <c r="K10" s="6">
        <f t="shared" si="12"/>
        <v>127237.79202297292</v>
      </c>
      <c r="L10" s="8">
        <f t="shared" si="7"/>
        <v>361.47185244956233</v>
      </c>
      <c r="M10" s="8">
        <f t="shared" si="8"/>
        <v>-36.16131334473708</v>
      </c>
      <c r="N10" s="8">
        <f t="shared" si="9"/>
        <v>247.79308401628703</v>
      </c>
      <c r="O10" s="8">
        <f t="shared" si="10"/>
        <v>-40.09321995027783</v>
      </c>
      <c r="P10" s="8">
        <f t="shared" si="13"/>
        <v>299.2828513355841</v>
      </c>
      <c r="Q10" s="8">
        <f t="shared" si="11"/>
        <v>-38.127266647507454</v>
      </c>
    </row>
    <row r="11" spans="1:17" s="3" customFormat="1" ht="12.75">
      <c r="A11" s="4">
        <v>5</v>
      </c>
      <c r="B11" s="6">
        <f t="shared" si="1"/>
        <v>31415.926535897932</v>
      </c>
      <c r="C11" s="4">
        <v>55.2</v>
      </c>
      <c r="D11" s="4">
        <v>2.84</v>
      </c>
      <c r="E11" s="7">
        <f t="shared" si="2"/>
        <v>1.2214198495457702</v>
      </c>
      <c r="F11" s="7">
        <f t="shared" si="3"/>
        <v>0.20678796288862927</v>
      </c>
      <c r="G11" s="8">
        <f t="shared" si="4"/>
        <v>237.6104600971833</v>
      </c>
      <c r="H11" s="8">
        <f t="shared" si="5"/>
        <v>-34.061763034421254</v>
      </c>
      <c r="I11" s="8">
        <f t="shared" si="0"/>
        <v>196.84465489037305</v>
      </c>
      <c r="J11" s="8">
        <f t="shared" si="6"/>
        <v>-133.08235265686085</v>
      </c>
      <c r="K11" s="6">
        <f t="shared" si="12"/>
        <v>151923.38130831023</v>
      </c>
      <c r="L11" s="8">
        <f t="shared" si="7"/>
        <v>253.65656918642728</v>
      </c>
      <c r="M11" s="8">
        <f t="shared" si="8"/>
        <v>-39.832717839229595</v>
      </c>
      <c r="N11" s="8">
        <f t="shared" si="9"/>
        <v>222.57941487058548</v>
      </c>
      <c r="O11" s="8">
        <f t="shared" si="10"/>
        <v>-28.290808229612914</v>
      </c>
      <c r="P11" s="8">
        <f t="shared" si="13"/>
        <v>237.6104600971833</v>
      </c>
      <c r="Q11" s="8">
        <f t="shared" si="11"/>
        <v>-34.061763034421254</v>
      </c>
    </row>
    <row r="12" spans="1:17" s="3" customFormat="1" ht="12.75">
      <c r="A12" s="4">
        <v>10</v>
      </c>
      <c r="B12" s="6">
        <f t="shared" si="1"/>
        <v>62831.853071795864</v>
      </c>
      <c r="C12" s="4">
        <v>56.1</v>
      </c>
      <c r="D12" s="4">
        <v>10.6</v>
      </c>
      <c r="E12" s="7">
        <f t="shared" si="2"/>
        <v>1.4800217300109253</v>
      </c>
      <c r="F12" s="7">
        <f t="shared" si="3"/>
        <v>0.3478728763573235</v>
      </c>
      <c r="G12" s="8">
        <f t="shared" si="4"/>
        <v>184.0289502691928</v>
      </c>
      <c r="H12" s="8">
        <f t="shared" si="5"/>
        <v>-25.807541439682566</v>
      </c>
      <c r="I12" s="8">
        <f t="shared" si="0"/>
        <v>165.67417461710696</v>
      </c>
      <c r="J12" s="8">
        <f t="shared" si="6"/>
        <v>-80.11692955999617</v>
      </c>
      <c r="K12" s="6">
        <f t="shared" si="12"/>
        <v>180617.2810301458</v>
      </c>
      <c r="L12" s="8">
        <f t="shared" si="7"/>
        <v>174.75249193366227</v>
      </c>
      <c r="M12" s="8">
        <f t="shared" si="8"/>
        <v>-23.4373043134425</v>
      </c>
      <c r="N12" s="8">
        <f t="shared" si="9"/>
        <v>193.7978346542671</v>
      </c>
      <c r="O12" s="8">
        <f>H12-DEGREES(ATAN((SIN(F12*10)*COS(F12*10))/(SINH(E12*10/8.686)*COSH(E12*10/8.686))))</f>
        <v>-28.177778565922633</v>
      </c>
      <c r="P12" s="8">
        <f t="shared" si="13"/>
        <v>184.0289502691928</v>
      </c>
      <c r="Q12" s="8">
        <f t="shared" si="11"/>
        <v>-25.807541439682566</v>
      </c>
    </row>
    <row r="13" spans="1:17" s="3" customFormat="1" ht="12.75">
      <c r="A13" s="4">
        <v>20</v>
      </c>
      <c r="B13" s="6">
        <f t="shared" si="1"/>
        <v>125663.70614359173</v>
      </c>
      <c r="C13" s="4">
        <v>58.4</v>
      </c>
      <c r="D13" s="4">
        <v>26.3</v>
      </c>
      <c r="E13" s="7">
        <f t="shared" si="2"/>
        <v>1.690142064494629</v>
      </c>
      <c r="F13" s="7">
        <f t="shared" si="3"/>
        <v>0.6376785380290286</v>
      </c>
      <c r="G13" s="8">
        <f t="shared" si="4"/>
        <v>158.36925705778046</v>
      </c>
      <c r="H13" s="8">
        <f t="shared" si="5"/>
        <v>-16.611187855358992</v>
      </c>
      <c r="I13" s="8">
        <f t="shared" si="0"/>
        <v>151.7599966310644</v>
      </c>
      <c r="J13" s="8">
        <f t="shared" si="6"/>
        <v>-45.27388876132314</v>
      </c>
      <c r="K13" s="6">
        <f t="shared" si="12"/>
        <v>197064.34927542004</v>
      </c>
      <c r="L13" s="8">
        <f t="shared" si="7"/>
        <v>152.14201200775096</v>
      </c>
      <c r="M13" s="8">
        <f t="shared" si="8"/>
        <v>-16.1757047526054</v>
      </c>
      <c r="N13" s="8">
        <f t="shared" si="9"/>
        <v>164.8513862151079</v>
      </c>
      <c r="O13" s="8">
        <f t="shared" si="10"/>
        <v>-17.046670958112582</v>
      </c>
      <c r="P13" s="8">
        <f t="shared" si="13"/>
        <v>158.36925705778046</v>
      </c>
      <c r="Q13" s="8">
        <f t="shared" si="11"/>
        <v>-16.611187855358992</v>
      </c>
    </row>
    <row r="14" spans="1:17" s="3" customFormat="1" ht="12.75">
      <c r="A14" s="4">
        <v>30</v>
      </c>
      <c r="B14" s="6">
        <f t="shared" si="1"/>
        <v>188495.55921538756</v>
      </c>
      <c r="C14" s="4">
        <v>61.9</v>
      </c>
      <c r="D14" s="4">
        <v>45.1</v>
      </c>
      <c r="E14" s="7">
        <f t="shared" si="2"/>
        <v>1.8420099939428622</v>
      </c>
      <c r="F14" s="7">
        <f t="shared" si="3"/>
        <v>0.9356134523778964</v>
      </c>
      <c r="G14" s="8">
        <f t="shared" si="4"/>
        <v>151.9211583898452</v>
      </c>
      <c r="H14" s="8">
        <f t="shared" si="5"/>
        <v>-12.361692799876252</v>
      </c>
      <c r="I14" s="8">
        <f t="shared" si="0"/>
        <v>148.39896192620824</v>
      </c>
      <c r="J14" s="8">
        <f t="shared" si="6"/>
        <v>-32.52362934446627</v>
      </c>
      <c r="K14" s="6">
        <f t="shared" si="12"/>
        <v>201467.34608862142</v>
      </c>
      <c r="L14" s="8">
        <f t="shared" si="7"/>
        <v>147.65135338204703</v>
      </c>
      <c r="M14" s="8">
        <f t="shared" si="8"/>
        <v>-12.587385560664254</v>
      </c>
      <c r="N14" s="8">
        <f t="shared" si="9"/>
        <v>156.31443828891264</v>
      </c>
      <c r="O14" s="8">
        <f t="shared" si="10"/>
        <v>-12.13600003908825</v>
      </c>
      <c r="P14" s="8">
        <f t="shared" si="13"/>
        <v>151.9211583898452</v>
      </c>
      <c r="Q14" s="8">
        <f t="shared" si="11"/>
        <v>-12.361692799876252</v>
      </c>
    </row>
    <row r="15" spans="1:17" s="3" customFormat="1" ht="12.75">
      <c r="A15" s="4">
        <v>40</v>
      </c>
      <c r="B15" s="6">
        <f t="shared" si="1"/>
        <v>251327.41228718346</v>
      </c>
      <c r="C15" s="4">
        <v>66</v>
      </c>
      <c r="D15" s="4">
        <v>69</v>
      </c>
      <c r="E15" s="7">
        <f t="shared" si="2"/>
        <v>1.994094402179419</v>
      </c>
      <c r="F15" s="7">
        <f t="shared" si="3"/>
        <v>1.23668153692803</v>
      </c>
      <c r="G15" s="8">
        <f t="shared" si="4"/>
        <v>149.3880379578804</v>
      </c>
      <c r="H15" s="8">
        <f t="shared" si="5"/>
        <v>-10.047040794849366</v>
      </c>
      <c r="I15" s="8">
        <f t="shared" si="0"/>
        <v>147.0971504434222</v>
      </c>
      <c r="J15" s="8">
        <f t="shared" si="6"/>
        <v>-26.06173855156895</v>
      </c>
      <c r="K15" s="6">
        <f t="shared" si="12"/>
        <v>203227.26973954146</v>
      </c>
      <c r="L15" s="8">
        <f t="shared" si="7"/>
        <v>146.62311026310974</v>
      </c>
      <c r="M15" s="8">
        <f t="shared" si="8"/>
        <v>-10.498502347091023</v>
      </c>
      <c r="N15" s="8">
        <f t="shared" si="9"/>
        <v>152.205104944633</v>
      </c>
      <c r="O15" s="8">
        <f t="shared" si="10"/>
        <v>-9.595579242607709</v>
      </c>
      <c r="P15" s="8">
        <f t="shared" si="13"/>
        <v>149.3880379578804</v>
      </c>
      <c r="Q15" s="8">
        <f t="shared" si="11"/>
        <v>-10.047040794849366</v>
      </c>
    </row>
    <row r="16" spans="1:17" s="3" customFormat="1" ht="12.75">
      <c r="A16" s="4">
        <v>50</v>
      </c>
      <c r="B16" s="6">
        <f t="shared" si="1"/>
        <v>314159.26535897935</v>
      </c>
      <c r="C16" s="4">
        <v>70</v>
      </c>
      <c r="D16" s="4">
        <v>89.5</v>
      </c>
      <c r="E16" s="7">
        <f t="shared" si="2"/>
        <v>2.1344809708361847</v>
      </c>
      <c r="F16" s="7">
        <f t="shared" si="3"/>
        <v>1.5390076141682087</v>
      </c>
      <c r="G16" s="8">
        <f t="shared" si="4"/>
        <v>148.08029228633703</v>
      </c>
      <c r="H16" s="8">
        <f t="shared" si="5"/>
        <v>-8.584774930720275</v>
      </c>
      <c r="I16" s="8">
        <f t="shared" si="0"/>
        <v>146.42121280512498</v>
      </c>
      <c r="J16" s="8">
        <f t="shared" si="6"/>
        <v>-22.104329989468415</v>
      </c>
      <c r="K16" s="6">
        <f t="shared" si="12"/>
        <v>204131.06632274447</v>
      </c>
      <c r="L16" s="8">
        <f t="shared" si="7"/>
        <v>146.34210983032713</v>
      </c>
      <c r="M16" s="8">
        <f t="shared" si="8"/>
        <v>-9.084063756166245</v>
      </c>
      <c r="N16" s="8">
        <f t="shared" si="9"/>
        <v>149.8391200525306</v>
      </c>
      <c r="O16" s="8">
        <f t="shared" si="10"/>
        <v>-8.085486105274306</v>
      </c>
      <c r="P16" s="8">
        <f t="shared" si="13"/>
        <v>148.08029228633703</v>
      </c>
      <c r="Q16" s="8">
        <f t="shared" si="11"/>
        <v>-8.584774930720275</v>
      </c>
    </row>
    <row r="17" spans="1:17" s="3" customFormat="1" ht="12.75">
      <c r="A17" s="4">
        <v>60</v>
      </c>
      <c r="B17" s="6">
        <f t="shared" si="1"/>
        <v>376991.1184307751</v>
      </c>
      <c r="C17" s="4">
        <v>75</v>
      </c>
      <c r="D17" s="4">
        <v>112</v>
      </c>
      <c r="E17" s="7">
        <f t="shared" si="2"/>
        <v>2.302371873199379</v>
      </c>
      <c r="F17" s="7">
        <f t="shared" si="3"/>
        <v>1.8424517695801623</v>
      </c>
      <c r="G17" s="8">
        <f t="shared" si="4"/>
        <v>147.3844489438391</v>
      </c>
      <c r="H17" s="8">
        <f t="shared" si="5"/>
        <v>-7.678661762065612</v>
      </c>
      <c r="I17" s="8">
        <f t="shared" si="0"/>
        <v>146.06285707963906</v>
      </c>
      <c r="J17" s="8">
        <f t="shared" si="6"/>
        <v>-19.693084375283835</v>
      </c>
      <c r="K17" s="6">
        <f t="shared" si="12"/>
        <v>204613.83285852836</v>
      </c>
      <c r="L17" s="8">
        <f t="shared" si="7"/>
        <v>146.41794936005834</v>
      </c>
      <c r="M17" s="8">
        <f t="shared" si="8"/>
        <v>-8.107846138949226</v>
      </c>
      <c r="N17" s="8">
        <f t="shared" si="9"/>
        <v>148.35732835638763</v>
      </c>
      <c r="O17" s="8">
        <f t="shared" si="10"/>
        <v>-7.249477385181998</v>
      </c>
      <c r="P17" s="8">
        <f t="shared" si="13"/>
        <v>147.3844489438391</v>
      </c>
      <c r="Q17" s="8">
        <f t="shared" si="11"/>
        <v>-7.678661762065612</v>
      </c>
    </row>
    <row r="18" spans="1:17" s="3" customFormat="1" ht="12.75">
      <c r="A18" s="4">
        <v>70</v>
      </c>
      <c r="B18" s="6">
        <f t="shared" si="1"/>
        <v>439822.971502571</v>
      </c>
      <c r="C18" s="4">
        <v>80</v>
      </c>
      <c r="D18" s="4">
        <v>139</v>
      </c>
      <c r="E18" s="7">
        <f t="shared" si="2"/>
        <v>2.471851131540629</v>
      </c>
      <c r="F18" s="7">
        <f t="shared" si="3"/>
        <v>2.146190263449453</v>
      </c>
      <c r="G18" s="8">
        <f t="shared" si="4"/>
        <v>146.9301392474806</v>
      </c>
      <c r="H18" s="8">
        <f t="shared" si="5"/>
        <v>-7.012689635159479</v>
      </c>
      <c r="I18" s="8">
        <f t="shared" si="0"/>
        <v>145.8309748838783</v>
      </c>
      <c r="J18" s="8">
        <f t="shared" si="6"/>
        <v>-17.93857808472278</v>
      </c>
      <c r="K18" s="6">
        <f t="shared" si="12"/>
        <v>204931.95733525872</v>
      </c>
      <c r="L18" s="8">
        <f t="shared" si="7"/>
        <v>146.44489367193887</v>
      </c>
      <c r="M18" s="8">
        <f t="shared" si="8"/>
        <v>-7.349711934765716</v>
      </c>
      <c r="N18" s="8">
        <f t="shared" si="9"/>
        <v>147.4169926856297</v>
      </c>
      <c r="O18" s="8">
        <f t="shared" si="10"/>
        <v>-6.675667335553242</v>
      </c>
      <c r="P18" s="8">
        <f t="shared" si="13"/>
        <v>146.9301392474806</v>
      </c>
      <c r="Q18" s="8">
        <f t="shared" si="11"/>
        <v>-7.012689635159479</v>
      </c>
    </row>
    <row r="19" spans="1:17" s="3" customFormat="1" ht="12.75">
      <c r="A19" s="4">
        <v>80</v>
      </c>
      <c r="B19" s="6">
        <f t="shared" si="1"/>
        <v>502654.8245743669</v>
      </c>
      <c r="C19" s="4">
        <v>85</v>
      </c>
      <c r="D19" s="4">
        <v>166</v>
      </c>
      <c r="E19" s="7">
        <f t="shared" si="2"/>
        <v>2.640592721058358</v>
      </c>
      <c r="F19" s="7">
        <f t="shared" si="3"/>
        <v>2.450149041273883</v>
      </c>
      <c r="G19" s="8">
        <f t="shared" si="4"/>
        <v>146.6135932523035</v>
      </c>
      <c r="H19" s="8">
        <f t="shared" si="5"/>
        <v>-6.508095231201818</v>
      </c>
      <c r="I19" s="8">
        <f t="shared" si="0"/>
        <v>145.66879347856968</v>
      </c>
      <c r="J19" s="8">
        <f t="shared" si="6"/>
        <v>-16.61771142034028</v>
      </c>
      <c r="K19" s="6">
        <f t="shared" si="12"/>
        <v>205152.7544271455</v>
      </c>
      <c r="L19" s="8">
        <f t="shared" si="7"/>
        <v>146.4101674230574</v>
      </c>
      <c r="M19" s="8">
        <f t="shared" si="8"/>
        <v>-6.7579102891402245</v>
      </c>
      <c r="N19" s="8">
        <f t="shared" si="9"/>
        <v>146.81730172631896</v>
      </c>
      <c r="O19" s="8">
        <f t="shared" si="10"/>
        <v>-6.258280173263411</v>
      </c>
      <c r="P19" s="8">
        <f t="shared" si="13"/>
        <v>146.6135932523035</v>
      </c>
      <c r="Q19" s="8">
        <f t="shared" si="11"/>
        <v>-6.508095231201818</v>
      </c>
    </row>
    <row r="20" spans="1:17" s="3" customFormat="1" ht="12.75">
      <c r="A20" s="4">
        <v>90</v>
      </c>
      <c r="B20" s="6">
        <f t="shared" si="1"/>
        <v>565486.6776461628</v>
      </c>
      <c r="C20" s="4">
        <v>89</v>
      </c>
      <c r="D20" s="4">
        <v>198</v>
      </c>
      <c r="E20" s="7">
        <f t="shared" si="2"/>
        <v>2.782526795586889</v>
      </c>
      <c r="F20" s="7">
        <f t="shared" si="3"/>
        <v>2.7538568767751395</v>
      </c>
      <c r="G20" s="8">
        <f t="shared" si="4"/>
        <v>146.34205681575918</v>
      </c>
      <c r="H20" s="8">
        <f t="shared" si="5"/>
        <v>-6.036356623731899</v>
      </c>
      <c r="I20" s="8">
        <f t="shared" si="0"/>
        <v>145.5306438725004</v>
      </c>
      <c r="J20" s="8">
        <f t="shared" si="6"/>
        <v>-15.389258823034616</v>
      </c>
      <c r="K20" s="6">
        <f t="shared" si="12"/>
        <v>205343.52471809176</v>
      </c>
      <c r="L20" s="8">
        <f t="shared" si="7"/>
        <v>146.29420229183006</v>
      </c>
      <c r="M20" s="8">
        <f t="shared" si="8"/>
        <v>-6.224512405498885</v>
      </c>
      <c r="N20" s="8">
        <f t="shared" si="9"/>
        <v>146.3899269934559</v>
      </c>
      <c r="O20" s="8">
        <f t="shared" si="10"/>
        <v>-5.848200841964912</v>
      </c>
      <c r="P20" s="8">
        <f t="shared" si="13"/>
        <v>146.34205681575918</v>
      </c>
      <c r="Q20" s="8">
        <f t="shared" si="11"/>
        <v>-6.036356623731899</v>
      </c>
    </row>
    <row r="21" spans="1:17" s="3" customFormat="1" ht="12.75">
      <c r="A21" s="4">
        <v>100</v>
      </c>
      <c r="B21" s="6">
        <f t="shared" si="1"/>
        <v>628318.5307179587</v>
      </c>
      <c r="C21" s="4">
        <v>94</v>
      </c>
      <c r="D21" s="4">
        <v>232</v>
      </c>
      <c r="E21" s="7">
        <f t="shared" si="2"/>
        <v>2.954868677529708</v>
      </c>
      <c r="F21" s="7">
        <f t="shared" si="3"/>
        <v>3.0580399715328648</v>
      </c>
      <c r="G21" s="8">
        <f t="shared" si="4"/>
        <v>146.17154633179948</v>
      </c>
      <c r="H21" s="8">
        <f t="shared" si="5"/>
        <v>-5.716199804374075</v>
      </c>
      <c r="I21" s="8">
        <f t="shared" si="0"/>
        <v>145.44470079417962</v>
      </c>
      <c r="J21" s="8">
        <f t="shared" si="6"/>
        <v>-14.558845006420187</v>
      </c>
      <c r="K21" s="6">
        <f t="shared" si="12"/>
        <v>205464.45977388893</v>
      </c>
      <c r="L21" s="8">
        <f t="shared" si="7"/>
        <v>146.20401748240715</v>
      </c>
      <c r="M21" s="8">
        <f t="shared" si="8"/>
        <v>-5.8427127579905</v>
      </c>
      <c r="N21" s="8">
        <f t="shared" si="9"/>
        <v>146.13908239286513</v>
      </c>
      <c r="O21" s="8">
        <f t="shared" si="10"/>
        <v>-5.5896868507576505</v>
      </c>
      <c r="P21" s="8">
        <f t="shared" si="13"/>
        <v>146.17154633179948</v>
      </c>
      <c r="Q21" s="8">
        <f t="shared" si="11"/>
        <v>-5.716199804374075</v>
      </c>
    </row>
    <row r="22" spans="1:17" s="3" customFormat="1" ht="12.75">
      <c r="A22" s="4">
        <v>110</v>
      </c>
      <c r="B22" s="6">
        <f t="shared" si="1"/>
        <v>691150.3837897545</v>
      </c>
      <c r="C22" s="5">
        <v>98.5</v>
      </c>
      <c r="D22" s="4">
        <v>267</v>
      </c>
      <c r="E22" s="7">
        <f t="shared" si="2"/>
        <v>3.1128335311816873</v>
      </c>
      <c r="F22" s="7">
        <f t="shared" si="3"/>
        <v>3.3621326233156816</v>
      </c>
      <c r="G22" s="8">
        <f t="shared" si="4"/>
        <v>146.02319695114775</v>
      </c>
      <c r="H22" s="8">
        <f t="shared" si="5"/>
        <v>-5.4235618408611</v>
      </c>
      <c r="I22" s="8">
        <f t="shared" si="0"/>
        <v>145.3694773974566</v>
      </c>
      <c r="J22" s="8">
        <f t="shared" si="6"/>
        <v>-13.80177847322747</v>
      </c>
      <c r="K22" s="6">
        <f t="shared" si="12"/>
        <v>205569.04239790307</v>
      </c>
      <c r="L22" s="8">
        <f t="shared" si="7"/>
        <v>146.09011908311473</v>
      </c>
      <c r="M22" s="8">
        <f t="shared" si="8"/>
        <v>-5.507953749037297</v>
      </c>
      <c r="N22" s="8">
        <f t="shared" si="9"/>
        <v>145.95630547540705</v>
      </c>
      <c r="O22" s="8">
        <f t="shared" si="10"/>
        <v>-5.339169932684904</v>
      </c>
      <c r="P22" s="8">
        <f t="shared" si="13"/>
        <v>146.02319695114775</v>
      </c>
      <c r="Q22" s="8">
        <f>H22</f>
        <v>-5.4235618408611</v>
      </c>
    </row>
  </sheetData>
  <printOptions horizontalCentered="1" verticalCentered="1"/>
  <pageMargins left="0.3937007874015748" right="0.3937007874015748" top="0.7874015748031497" bottom="0.787401574803149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"/>
    </sheetView>
  </sheetViews>
  <sheetFormatPr defaultColWidth="8.796875" defaultRowHeight="14.25"/>
  <cols>
    <col min="1" max="1" width="9" style="24" customWidth="1"/>
    <col min="2" max="16384" width="9" style="21" customWidth="1"/>
  </cols>
  <sheetData>
    <row r="1" spans="1:4" ht="16.5" thickBot="1">
      <c r="A1" s="3"/>
      <c r="D1" s="25"/>
    </row>
    <row r="2" spans="1:4" ht="13.5" thickBot="1">
      <c r="A2" s="26" t="s">
        <v>6</v>
      </c>
      <c r="B2" s="27" t="s">
        <v>8</v>
      </c>
      <c r="C2" s="27" t="s">
        <v>9</v>
      </c>
      <c r="D2" s="28" t="s">
        <v>7</v>
      </c>
    </row>
    <row r="3" spans="1:4" ht="12.75">
      <c r="A3" s="29">
        <v>0</v>
      </c>
      <c r="B3" s="30">
        <f>10/2*EXP(-1.6901/8.686*A3)*COS(2*PI()*20000*1+30*PI()/180-0.6377*A3)</f>
        <v>4.330127018917064</v>
      </c>
      <c r="C3" s="30">
        <f>10/2*EXP(-1.6901/8.686*A3)*SIN(2*PI()*20000*1+30*PI()/180-0.6377*A3)</f>
        <v>2.5000000000088827</v>
      </c>
      <c r="D3" s="31">
        <f>10/2*EXP(-1.6901/8.686*A3)*COS(2*PI()*20000*1+30*PI()/180-0.6377*A3)</f>
        <v>4.330127018917064</v>
      </c>
    </row>
    <row r="4" spans="1:4" ht="12" customHeight="1">
      <c r="A4" s="32">
        <v>1</v>
      </c>
      <c r="B4" s="23">
        <f aca="true" t="shared" si="0" ref="B4:B18">10/2*EXP(-1.6901/8.686*A4)*COS(2*PI()*20000*1+30*PI()/180-0.6377*A4)</f>
        <v>4.089148316386533</v>
      </c>
      <c r="C4" s="22">
        <f aca="true" t="shared" si="1" ref="C4:C18">10/2*EXP(-1.6901/8.686*A4)*SIN(2*PI()*20000*1+30*PI()/180-0.6377*A4)</f>
        <v>-0.46861223178964956</v>
      </c>
      <c r="D4" s="33">
        <f>10/2*EXP(-1.6901/8.686*A4)*COS(2*PI()*20000*1+30*PI()/180-0.6377*A4)</f>
        <v>4.089148316386533</v>
      </c>
    </row>
    <row r="5" spans="1:4" ht="12.75">
      <c r="A5" s="32">
        <v>2</v>
      </c>
      <c r="B5" s="23">
        <f t="shared" si="0"/>
        <v>2.4749049835230164</v>
      </c>
      <c r="C5" s="22">
        <f t="shared" si="1"/>
        <v>-2.3139534365014582</v>
      </c>
      <c r="D5" s="33">
        <f aca="true" t="shared" si="2" ref="D5:D18">10/2*EXP(-1.6901/8.686*A5)*COS(2*PI()*20000*1+30*PI()/180-0.6377*A5)</f>
        <v>2.4749049835230164</v>
      </c>
    </row>
    <row r="6" spans="1:4" ht="12.75">
      <c r="A6" s="32">
        <v>3</v>
      </c>
      <c r="B6" s="23">
        <f t="shared" si="0"/>
        <v>0.5028779884900492</v>
      </c>
      <c r="C6" s="22">
        <f t="shared" si="1"/>
        <v>-2.7433524388998825</v>
      </c>
      <c r="D6" s="33">
        <f t="shared" si="2"/>
        <v>0.5028779884900492</v>
      </c>
    </row>
    <row r="7" spans="1:4" ht="12.75">
      <c r="A7" s="32">
        <v>4</v>
      </c>
      <c r="B7" s="23">
        <f t="shared" si="0"/>
        <v>-1.0118609757689123</v>
      </c>
      <c r="C7" s="22">
        <f t="shared" si="1"/>
        <v>-2.0609042886866384</v>
      </c>
      <c r="D7" s="33">
        <f t="shared" si="2"/>
        <v>-1.0118609757689123</v>
      </c>
    </row>
    <row r="8" spans="1:4" ht="12.75">
      <c r="A8" s="32">
        <v>5</v>
      </c>
      <c r="B8" s="23">
        <f t="shared" si="0"/>
        <v>-1.6792546188649542</v>
      </c>
      <c r="C8" s="22">
        <f t="shared" si="1"/>
        <v>-0.8671884932286898</v>
      </c>
      <c r="D8" s="33">
        <f t="shared" si="2"/>
        <v>-1.6792546188649542</v>
      </c>
    </row>
    <row r="9" spans="1:4" ht="12.75">
      <c r="A9" s="32">
        <v>6</v>
      </c>
      <c r="B9" s="23">
        <f t="shared" si="0"/>
        <v>-1.5356515489014493</v>
      </c>
      <c r="C9" s="22">
        <f t="shared" si="1"/>
        <v>0.24941202765110512</v>
      </c>
      <c r="D9" s="33">
        <f t="shared" si="2"/>
        <v>-1.5356515489014493</v>
      </c>
    </row>
    <row r="10" spans="1:4" ht="12.75">
      <c r="A10" s="32">
        <v>7</v>
      </c>
      <c r="B10" s="23">
        <f t="shared" si="0"/>
        <v>-0.8934479389082259</v>
      </c>
      <c r="C10" s="22">
        <f t="shared" si="1"/>
        <v>0.917554543425417</v>
      </c>
      <c r="D10" s="33">
        <f t="shared" si="2"/>
        <v>-0.8934479389082259</v>
      </c>
    </row>
    <row r="11" spans="1:4" ht="12.75">
      <c r="A11" s="32">
        <v>8</v>
      </c>
      <c r="B11" s="23">
        <f t="shared" si="0"/>
        <v>-0.14125059204307117</v>
      </c>
      <c r="C11" s="22">
        <f t="shared" si="1"/>
        <v>1.0447323391159797</v>
      </c>
      <c r="D11" s="33">
        <f t="shared" si="2"/>
        <v>-0.14125059204307117</v>
      </c>
    </row>
    <row r="12" spans="1:4" ht="12.75">
      <c r="A12" s="32">
        <v>9</v>
      </c>
      <c r="B12" s="23">
        <f t="shared" si="0"/>
        <v>0.4185801665211174</v>
      </c>
      <c r="C12" s="22">
        <f t="shared" si="1"/>
        <v>0.7602102224858828</v>
      </c>
      <c r="D12" s="33">
        <f t="shared" si="2"/>
        <v>0.4185801665211174</v>
      </c>
    </row>
    <row r="13" spans="1:7" ht="12.75">
      <c r="A13" s="32">
        <v>10</v>
      </c>
      <c r="B13" s="23">
        <f t="shared" si="0"/>
        <v>0.6494134122164595</v>
      </c>
      <c r="C13" s="22">
        <f t="shared" si="1"/>
        <v>0.297664948213727</v>
      </c>
      <c r="D13" s="33">
        <f t="shared" si="2"/>
        <v>0.6494134122164595</v>
      </c>
      <c r="G13" s="21" t="s">
        <v>25</v>
      </c>
    </row>
    <row r="14" spans="1:4" ht="12.75">
      <c r="A14" s="32">
        <v>11</v>
      </c>
      <c r="B14" s="23">
        <f t="shared" si="0"/>
        <v>0.5754019487476125</v>
      </c>
      <c r="C14" s="22">
        <f t="shared" si="1"/>
        <v>-0.12138946876044293</v>
      </c>
      <c r="D14" s="33">
        <f t="shared" si="2"/>
        <v>0.5754019487476125</v>
      </c>
    </row>
    <row r="15" spans="1:4" ht="12.75">
      <c r="A15" s="32">
        <v>12</v>
      </c>
      <c r="B15" s="23">
        <f t="shared" si="0"/>
        <v>0.3210802184369717</v>
      </c>
      <c r="C15" s="22">
        <f t="shared" si="1"/>
        <v>-0.3622804763993184</v>
      </c>
      <c r="D15" s="33">
        <f t="shared" si="2"/>
        <v>0.3210802184369717</v>
      </c>
    </row>
    <row r="16" spans="1:4" ht="12.75">
      <c r="A16" s="32">
        <v>13</v>
      </c>
      <c r="B16" s="23">
        <f t="shared" si="0"/>
        <v>0.03481574549684941</v>
      </c>
      <c r="C16" s="22">
        <f t="shared" si="1"/>
        <v>-0.3969675887311335</v>
      </c>
      <c r="D16" s="33">
        <f t="shared" si="2"/>
        <v>0.03481574549684941</v>
      </c>
    </row>
    <row r="17" spans="1:4" ht="12.75">
      <c r="A17" s="32">
        <v>14</v>
      </c>
      <c r="B17" s="23">
        <f t="shared" si="0"/>
        <v>-0.17151907823525706</v>
      </c>
      <c r="C17" s="22">
        <f t="shared" si="1"/>
        <v>-0.2796169097209936</v>
      </c>
      <c r="D17" s="33">
        <f t="shared" si="2"/>
        <v>-0.17151907823525706</v>
      </c>
    </row>
    <row r="18" spans="1:4" ht="13.5" thickBot="1">
      <c r="A18" s="34">
        <v>15</v>
      </c>
      <c r="B18" s="35">
        <f t="shared" si="0"/>
        <v>-0.2504776185030718</v>
      </c>
      <c r="C18" s="37">
        <f t="shared" si="1"/>
        <v>-0.10088041976974951</v>
      </c>
      <c r="D18" s="36">
        <f t="shared" si="2"/>
        <v>-0.2504776185030718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Andrej Šmulík</Manager>
  <Company>FEI 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Výpočtz na homogénych vedeniach</dc:title>
  <dc:subject>Telekomunikačné vedenia</dc:subject>
  <dc:creator>Andrej Šmulík</dc:creator>
  <cp:keywords/>
  <dc:description/>
  <cp:lastModifiedBy>Andrej Šmulík</cp:lastModifiedBy>
  <cp:lastPrinted>2001-03-28T10:23:22Z</cp:lastPrinted>
  <dcterms:created xsi:type="dcterms:W3CDTF">2001-03-10T17:42:32Z</dcterms:created>
  <dcterms:modified xsi:type="dcterms:W3CDTF">2001-03-28T10:26:31Z</dcterms:modified>
  <cp:category/>
  <cp:version/>
  <cp:contentType/>
  <cp:contentStatus/>
</cp:coreProperties>
</file>