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A">'List1'!$K$1</definedName>
    <definedName name="AuA">'List1'!$E$5</definedName>
    <definedName name="AuB">'List1'!$E$6</definedName>
    <definedName name="gm">'List1'!$E$4</definedName>
    <definedName name="IC">'List1'!$E$2</definedName>
    <definedName name="ICSO">'List1'!$B$2</definedName>
    <definedName name="Is">'List1'!$G$8</definedName>
    <definedName name="k">'List1'!$H$3</definedName>
    <definedName name="ODM">'List1'!$K$2</definedName>
    <definedName name="RC_">'List1'!$B$3</definedName>
    <definedName name="RE1">'List1'!$B$4</definedName>
    <definedName name="RE2">'List1'!$B$5</definedName>
    <definedName name="Sg">'List1'!$E$3</definedName>
    <definedName name="UCE">'List1'!$H$1</definedName>
    <definedName name="UGE">'List1'!$E$1</definedName>
    <definedName name="UN">'List1'!$B$6</definedName>
    <definedName name="UP">'List1'!$B$1</definedName>
  </definedNames>
  <calcPr fullCalcOnLoad="1"/>
</workbook>
</file>

<file path=xl/sharedStrings.xml><?xml version="1.0" encoding="utf-8"?>
<sst xmlns="http://schemas.openxmlformats.org/spreadsheetml/2006/main" count="34" uniqueCount="25">
  <si>
    <r>
      <t>U</t>
    </r>
    <r>
      <rPr>
        <vertAlign val="subscript"/>
        <sz val="16"/>
        <rFont val="Arial"/>
        <family val="2"/>
      </rPr>
      <t>P</t>
    </r>
  </si>
  <si>
    <r>
      <t>I</t>
    </r>
    <r>
      <rPr>
        <vertAlign val="subscript"/>
        <sz val="16"/>
        <rFont val="Arial"/>
        <family val="2"/>
      </rPr>
      <t>CSO</t>
    </r>
  </si>
  <si>
    <r>
      <t>R</t>
    </r>
    <r>
      <rPr>
        <vertAlign val="subscript"/>
        <sz val="16"/>
        <rFont val="Arial"/>
        <family val="2"/>
      </rPr>
      <t>E1</t>
    </r>
  </si>
  <si>
    <r>
      <t>R</t>
    </r>
    <r>
      <rPr>
        <vertAlign val="subscript"/>
        <sz val="16"/>
        <rFont val="Arial"/>
        <family val="2"/>
      </rPr>
      <t>E2</t>
    </r>
  </si>
  <si>
    <r>
      <t>U</t>
    </r>
    <r>
      <rPr>
        <vertAlign val="subscript"/>
        <sz val="12"/>
        <rFont val="Arial"/>
        <family val="2"/>
      </rPr>
      <t>N</t>
    </r>
  </si>
  <si>
    <r>
      <t>I</t>
    </r>
    <r>
      <rPr>
        <vertAlign val="subscript"/>
        <sz val="16"/>
        <rFont val="Arial"/>
        <family val="2"/>
      </rPr>
      <t>C</t>
    </r>
  </si>
  <si>
    <r>
      <t>U</t>
    </r>
    <r>
      <rPr>
        <vertAlign val="subscript"/>
        <sz val="16"/>
        <rFont val="Arial"/>
        <family val="2"/>
      </rPr>
      <t>GE</t>
    </r>
  </si>
  <si>
    <t>V</t>
  </si>
  <si>
    <t>mA</t>
  </si>
  <si>
    <r>
      <t>k</t>
    </r>
    <r>
      <rPr>
        <sz val="10"/>
        <rFont val="Symbol"/>
        <family val="0"/>
      </rPr>
      <t>W</t>
    </r>
  </si>
  <si>
    <t>A</t>
  </si>
  <si>
    <t>ODM</t>
  </si>
  <si>
    <t>Uge</t>
  </si>
  <si>
    <t>převodní charakteristika</t>
  </si>
  <si>
    <t>IC</t>
  </si>
  <si>
    <t>Sg</t>
  </si>
  <si>
    <t>gm</t>
  </si>
  <si>
    <r>
      <t>R</t>
    </r>
    <r>
      <rPr>
        <vertAlign val="subscript"/>
        <sz val="16"/>
        <rFont val="Arial"/>
        <family val="2"/>
      </rPr>
      <t>C</t>
    </r>
  </si>
  <si>
    <t>k</t>
  </si>
  <si>
    <t>Uce</t>
  </si>
  <si>
    <t>Is</t>
  </si>
  <si>
    <t>AuA</t>
  </si>
  <si>
    <t>AuB</t>
  </si>
  <si>
    <r>
      <t>U</t>
    </r>
    <r>
      <rPr>
        <b/>
        <vertAlign val="subscript"/>
        <sz val="16"/>
        <rFont val="Arial"/>
        <family val="2"/>
      </rPr>
      <t>CE</t>
    </r>
  </si>
  <si>
    <t>mS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</si>
</sst>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1">
    <font>
      <sz val="10"/>
      <name val="Arial"/>
      <family val="0"/>
    </font>
    <font>
      <vertAlign val="subscript"/>
      <sz val="16"/>
      <name val="Arial"/>
      <family val="2"/>
    </font>
    <font>
      <vertAlign val="subscript"/>
      <sz val="12"/>
      <name val="Arial"/>
      <family val="2"/>
    </font>
    <font>
      <sz val="10"/>
      <name val="Symbo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vertAlign val="subscript"/>
      <sz val="16"/>
      <name val="Arial"/>
      <family val="2"/>
    </font>
    <font>
      <sz val="11.2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167" fontId="7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7" fontId="7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>
      <alignment/>
    </xf>
    <xf numFmtId="0" fontId="0" fillId="0" borderId="5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2" fontId="7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7" fillId="0" borderId="1" xfId="0" applyFont="1" applyBorder="1" applyAlignment="1">
      <alignment/>
    </xf>
    <xf numFmtId="167" fontId="7" fillId="0" borderId="3" xfId="0" applyNumberFormat="1" applyFont="1" applyBorder="1" applyAlignment="1">
      <alignment/>
    </xf>
    <xf numFmtId="0" fontId="7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PŘEVODNÍ CHRAKTERISTIKA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List1!$B$9</c:f>
              <c:strCache>
                <c:ptCount val="1"/>
                <c:pt idx="0">
                  <c:v>IC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List1!$A$10:$A$30</c:f>
              <c:numCache/>
            </c:numRef>
          </c:xVal>
          <c:yVal>
            <c:numRef>
              <c:f>List1!$B$10:$B$30</c:f>
              <c:numCache/>
            </c:numRef>
          </c:yVal>
          <c:smooth val="1"/>
        </c:ser>
        <c:ser>
          <c:idx val="1"/>
          <c:order val="1"/>
          <c:tx>
            <c:strRef>
              <c:f>List1!$C$9</c:f>
              <c:strCache>
                <c:ptCount val="1"/>
                <c:pt idx="0">
                  <c:v>IC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List1!$A$10:$A$30</c:f>
              <c:numCache/>
            </c:numRef>
          </c:xVal>
          <c:yVal>
            <c:numRef>
              <c:f>List1!$C$10:$C$30</c:f>
              <c:numCache/>
            </c:numRef>
          </c:yVal>
          <c:smooth val="1"/>
        </c:ser>
        <c:axId val="6498465"/>
        <c:axId val="58486186"/>
      </c:scatterChart>
      <c:valAx>
        <c:axId val="649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UGE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86186"/>
        <c:crosses val="autoZero"/>
        <c:crossBetween val="midCat"/>
        <c:dispUnits/>
      </c:valAx>
      <c:valAx>
        <c:axId val="5848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IC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9846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Výstupní chrakteristika a zatěžovací přímka</a:t>
            </a:r>
          </a:p>
        </c:rich>
      </c:tx>
      <c:layout>
        <c:manualLayout>
          <c:xMode val="factor"/>
          <c:yMode val="factor"/>
          <c:x val="0.055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77"/>
          <c:w val="0.9055"/>
          <c:h val="0.705"/>
        </c:manualLayout>
      </c:layout>
      <c:scatterChart>
        <c:scatterStyle val="smooth"/>
        <c:varyColors val="0"/>
        <c:ser>
          <c:idx val="0"/>
          <c:order val="0"/>
          <c:tx>
            <c:strRef>
              <c:f>List1!$G$9</c:f>
              <c:strCache>
                <c:ptCount val="1"/>
                <c:pt idx="0">
                  <c:v>IC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List1!$F$10:$F$50</c:f>
              <c:numCache/>
            </c:numRef>
          </c:xVal>
          <c:yVal>
            <c:numRef>
              <c:f>List1!$G$10:$G$50</c:f>
              <c:numCache/>
            </c:numRef>
          </c:yVal>
          <c:smooth val="1"/>
        </c:ser>
        <c:ser>
          <c:idx val="1"/>
          <c:order val="1"/>
          <c:tx>
            <c:strRef>
              <c:f>List1!$H$9</c:f>
              <c:strCache>
                <c:ptCount val="1"/>
                <c:pt idx="0">
                  <c:v>IC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List1!$F$10:$F$50</c:f>
              <c:numCache/>
            </c:numRef>
          </c:xVal>
          <c:yVal>
            <c:numRef>
              <c:f>List1!$H$10:$H$50</c:f>
              <c:numCache/>
            </c:numRef>
          </c:yVal>
          <c:smooth val="1"/>
        </c:ser>
        <c:axId val="56613627"/>
        <c:axId val="39760596"/>
      </c:scatterChart>
      <c:valAx>
        <c:axId val="5661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UCE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0596"/>
        <c:crosses val="autoZero"/>
        <c:crossBetween val="midCat"/>
        <c:dispUnits/>
      </c:valAx>
      <c:valAx>
        <c:axId val="3976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136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114300</xdr:rowOff>
    </xdr:from>
    <xdr:to>
      <xdr:col>6</xdr:col>
      <xdr:colOff>85725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0" y="1857375"/>
        <a:ext cx="3057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28575</xdr:rowOff>
    </xdr:from>
    <xdr:to>
      <xdr:col>13</xdr:col>
      <xdr:colOff>133350</xdr:colOff>
      <xdr:row>16</xdr:row>
      <xdr:rowOff>95250</xdr:rowOff>
    </xdr:to>
    <xdr:graphicFrame>
      <xdr:nvGraphicFramePr>
        <xdr:cNvPr id="2" name="Chart 5"/>
        <xdr:cNvGraphicFramePr/>
      </xdr:nvGraphicFramePr>
      <xdr:xfrm>
        <a:off x="2971800" y="628650"/>
        <a:ext cx="45243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B6" sqref="B6"/>
    </sheetView>
  </sheetViews>
  <sheetFormatPr defaultColWidth="9.140625" defaultRowHeight="12.75"/>
  <cols>
    <col min="2" max="2" width="5.7109375" style="0" customWidth="1"/>
    <col min="4" max="4" width="5.140625" style="0" bestFit="1" customWidth="1"/>
    <col min="5" max="5" width="6.28125" style="0" customWidth="1"/>
    <col min="7" max="7" width="8.7109375" style="0" customWidth="1"/>
    <col min="11" max="11" width="11.421875" style="0" bestFit="1" customWidth="1"/>
  </cols>
  <sheetData>
    <row r="1" spans="1:11" ht="23.25">
      <c r="A1" t="s">
        <v>0</v>
      </c>
      <c r="B1" s="2">
        <v>-6</v>
      </c>
      <c r="C1" t="s">
        <v>7</v>
      </c>
      <c r="D1" s="4" t="s">
        <v>6</v>
      </c>
      <c r="E1" s="5">
        <f>+UP*(2*A-UP-ODM)/2/A</f>
        <v>-1.7642528238186304</v>
      </c>
      <c r="F1" s="6" t="s">
        <v>7</v>
      </c>
      <c r="G1" s="16" t="s">
        <v>23</v>
      </c>
      <c r="H1" s="17">
        <f>+UN-IC*(RE1+RE2+RC_)</f>
        <v>10.676659277811456</v>
      </c>
      <c r="J1" t="s">
        <v>10</v>
      </c>
      <c r="K1">
        <f>+ICSO*(RE1+RE2)</f>
        <v>3.54</v>
      </c>
    </row>
    <row r="2" spans="1:11" ht="24" thickBot="1">
      <c r="A2" t="s">
        <v>1</v>
      </c>
      <c r="B2" s="2">
        <v>6</v>
      </c>
      <c r="C2" t="s">
        <v>8</v>
      </c>
      <c r="D2" s="7" t="s">
        <v>5</v>
      </c>
      <c r="E2" s="8">
        <f>+ICSO/UP/UP*(UGE-UP)*(UGE-UP)</f>
        <v>2.990259023421408</v>
      </c>
      <c r="F2" s="9" t="s">
        <v>8</v>
      </c>
      <c r="G2" s="18" t="str">
        <f>IF(UCE&gt;UGE-UP,"saturace","aktvni re69m")</f>
        <v>saturace</v>
      </c>
      <c r="H2" s="15"/>
      <c r="J2" t="s">
        <v>11</v>
      </c>
      <c r="K2">
        <f>SQRT(UP*UP-4*A*UP)</f>
        <v>10.998181667894016</v>
      </c>
    </row>
    <row r="3" spans="1:8" ht="23.25">
      <c r="A3" t="s">
        <v>17</v>
      </c>
      <c r="B3" s="2">
        <v>4.2</v>
      </c>
      <c r="C3" s="1" t="s">
        <v>9</v>
      </c>
      <c r="D3" s="7" t="s">
        <v>15</v>
      </c>
      <c r="E3" s="10">
        <f>2*ICSO/UP/UP*(UGE-UP)</f>
        <v>1.41191572539379</v>
      </c>
      <c r="F3" s="9" t="s">
        <v>24</v>
      </c>
      <c r="G3" t="s">
        <v>18</v>
      </c>
      <c r="H3">
        <f>+ICSO/UP/UP</f>
        <v>0.16666666666666666</v>
      </c>
    </row>
    <row r="4" spans="1:6" ht="23.25">
      <c r="A4" t="s">
        <v>2</v>
      </c>
      <c r="B4" s="2">
        <v>0.12</v>
      </c>
      <c r="C4" s="1" t="s">
        <v>9</v>
      </c>
      <c r="D4" s="7" t="s">
        <v>16</v>
      </c>
      <c r="E4" s="8">
        <f>1/E3</f>
        <v>0.7082575694955839</v>
      </c>
      <c r="F4" s="11" t="s">
        <v>9</v>
      </c>
    </row>
    <row r="5" spans="1:6" ht="23.25">
      <c r="A5" t="s">
        <v>3</v>
      </c>
      <c r="B5" s="2">
        <v>0.47</v>
      </c>
      <c r="C5" s="1" t="s">
        <v>9</v>
      </c>
      <c r="D5" s="7" t="s">
        <v>21</v>
      </c>
      <c r="E5" s="12">
        <f>-RC_/(gm+RE1)</f>
        <v>-5.070886345847508</v>
      </c>
      <c r="F5" s="9"/>
    </row>
    <row r="6" spans="1:6" ht="20.25" thickBot="1">
      <c r="A6" t="s">
        <v>4</v>
      </c>
      <c r="B6" s="2">
        <v>25</v>
      </c>
      <c r="C6" t="s">
        <v>7</v>
      </c>
      <c r="D6" s="13" t="s">
        <v>22</v>
      </c>
      <c r="E6" s="14">
        <f>+RE1/(gm+RE1)</f>
        <v>0.1448824670242145</v>
      </c>
      <c r="F6" s="15"/>
    </row>
    <row r="7" ht="12.75">
      <c r="G7" t="s">
        <v>20</v>
      </c>
    </row>
    <row r="8" spans="1:7" ht="12.75">
      <c r="A8" t="s">
        <v>13</v>
      </c>
      <c r="G8">
        <f>+k*((UGE-UP)^2)</f>
        <v>2.990259023421408</v>
      </c>
    </row>
    <row r="9" spans="1:8" ht="12.75">
      <c r="A9" t="s">
        <v>12</v>
      </c>
      <c r="B9" t="s">
        <v>14</v>
      </c>
      <c r="C9" t="s">
        <v>14</v>
      </c>
      <c r="F9" t="s">
        <v>19</v>
      </c>
      <c r="G9" t="s">
        <v>14</v>
      </c>
      <c r="H9" t="s">
        <v>14</v>
      </c>
    </row>
    <row r="10" spans="1:8" ht="12.75">
      <c r="A10">
        <v>0</v>
      </c>
      <c r="B10">
        <f aca="true" t="shared" si="0" ref="B10:B30">+ICSO/UP/UP*(A10-UP)*(A10-UP)</f>
        <v>6</v>
      </c>
      <c r="C10">
        <f aca="true" t="shared" si="1" ref="C10:C30">-A10/(RE1+RE2)</f>
        <v>0</v>
      </c>
      <c r="F10">
        <v>0</v>
      </c>
      <c r="G10" s="3">
        <f>IF(F10&lt;UGE-UP,k*(2*(UGE-UP)*F10-F10^2),Is)</f>
        <v>0</v>
      </c>
      <c r="H10" s="3">
        <f>+(UN-F10)/(RC_+RE1+RE2)</f>
        <v>5.219206680584551</v>
      </c>
    </row>
    <row r="11" spans="1:8" ht="12.75">
      <c r="A11">
        <f aca="true" t="shared" si="2" ref="A11:A30">+A10+UP/20</f>
        <v>-0.3</v>
      </c>
      <c r="B11">
        <f t="shared" si="0"/>
        <v>5.415</v>
      </c>
      <c r="C11">
        <f t="shared" si="1"/>
        <v>0.5084745762711864</v>
      </c>
      <c r="F11" s="3">
        <f>+F10+UN/40</f>
        <v>0.625</v>
      </c>
      <c r="G11" s="3">
        <f>IF(F11&lt;UGE-UP,k*(2*(UGE-UP)*F11-F11^2),Is)</f>
        <v>0.817343161704452</v>
      </c>
      <c r="H11" s="3">
        <f>+(UN-F11)/(RC_+RE1+RE2)</f>
        <v>5.088726513569937</v>
      </c>
    </row>
    <row r="12" spans="1:8" ht="12.75">
      <c r="A12">
        <f t="shared" si="2"/>
        <v>-0.6</v>
      </c>
      <c r="B12">
        <f t="shared" si="0"/>
        <v>4.86</v>
      </c>
      <c r="C12">
        <f t="shared" si="1"/>
        <v>1.0169491525423728</v>
      </c>
      <c r="F12" s="3">
        <f>+F11+UN/40</f>
        <v>1.25</v>
      </c>
      <c r="G12" s="3">
        <f>IF(F12&lt;UGE-UP,k*(2*(UGE-UP)*F12-F12^2),Is)</f>
        <v>1.5044779900755707</v>
      </c>
      <c r="H12" s="3">
        <f>+(UN-F12)/(RC_+RE1+RE2)</f>
        <v>4.958246346555324</v>
      </c>
    </row>
    <row r="13" spans="1:8" ht="12.75">
      <c r="A13">
        <f t="shared" si="2"/>
        <v>-0.8999999999999999</v>
      </c>
      <c r="B13">
        <f t="shared" si="0"/>
        <v>4.334999999999999</v>
      </c>
      <c r="C13">
        <f t="shared" si="1"/>
        <v>1.5254237288135593</v>
      </c>
      <c r="F13" s="3">
        <f>+F12+UN/40</f>
        <v>1.875</v>
      </c>
      <c r="G13" s="3">
        <f>IF(F13&lt;UGE-UP,k*(2*(UGE-UP)*F13-F13^2),Is)</f>
        <v>2.061404485113356</v>
      </c>
      <c r="H13" s="3">
        <f>+(UN-F13)/(RC_+RE1+RE2)</f>
        <v>4.82776617954071</v>
      </c>
    </row>
    <row r="14" spans="1:8" ht="12.75">
      <c r="A14">
        <f t="shared" si="2"/>
        <v>-1.2</v>
      </c>
      <c r="B14">
        <f t="shared" si="0"/>
        <v>3.8399999999999994</v>
      </c>
      <c r="C14">
        <f t="shared" si="1"/>
        <v>2.0338983050847457</v>
      </c>
      <c r="F14" s="3">
        <f>+F13+UN/40</f>
        <v>2.5</v>
      </c>
      <c r="G14" s="3">
        <f>IF(F14&lt;UGE-UP,k*(2*(UGE-UP)*F14-F14^2),Is)</f>
        <v>2.488122646817808</v>
      </c>
      <c r="H14" s="3">
        <f>+(UN-F14)/(RC_+RE1+RE2)</f>
        <v>4.697286012526096</v>
      </c>
    </row>
    <row r="15" spans="1:8" ht="12.75">
      <c r="A15">
        <f t="shared" si="2"/>
        <v>-1.5</v>
      </c>
      <c r="B15">
        <f t="shared" si="0"/>
        <v>3.375</v>
      </c>
      <c r="C15">
        <f t="shared" si="1"/>
        <v>2.5423728813559325</v>
      </c>
      <c r="F15" s="3">
        <f>+F14+UN/40</f>
        <v>3.125</v>
      </c>
      <c r="G15" s="3">
        <f>IF(F15&lt;UGE-UP,k*(2*(UGE-UP)*F15-F15^2),Is)</f>
        <v>2.784632475188927</v>
      </c>
      <c r="H15" s="3">
        <f>+(UN-F15)/(RC_+RE1+RE2)</f>
        <v>4.566805845511483</v>
      </c>
    </row>
    <row r="16" spans="1:8" ht="12.75">
      <c r="A16">
        <f t="shared" si="2"/>
        <v>-1.8</v>
      </c>
      <c r="B16">
        <f t="shared" si="0"/>
        <v>2.94</v>
      </c>
      <c r="C16">
        <f t="shared" si="1"/>
        <v>3.050847457627119</v>
      </c>
      <c r="F16" s="3">
        <f>+F15+UN/40</f>
        <v>3.75</v>
      </c>
      <c r="G16" s="3">
        <f>IF(F16&lt;UGE-UP,k*(2*(UGE-UP)*F16-F16^2),Is)</f>
        <v>2.9509339702267123</v>
      </c>
      <c r="H16" s="3">
        <f>+(UN-F16)/(RC_+RE1+RE2)</f>
        <v>4.4363256784968685</v>
      </c>
    </row>
    <row r="17" spans="1:8" ht="12.75">
      <c r="A17">
        <f t="shared" si="2"/>
        <v>-2.1</v>
      </c>
      <c r="B17">
        <f t="shared" si="0"/>
        <v>2.5349999999999997</v>
      </c>
      <c r="C17">
        <f t="shared" si="1"/>
        <v>3.5593220338983054</v>
      </c>
      <c r="F17" s="3">
        <f>+F16+UN/40</f>
        <v>4.375</v>
      </c>
      <c r="G17" s="3">
        <f>IF(F17&lt;UGE-UP,k*(2*(UGE-UP)*F17-F17^2),Is)</f>
        <v>2.990259023421408</v>
      </c>
      <c r="H17" s="3">
        <f>+(UN-F17)/(RC_+RE1+RE2)</f>
        <v>4.3058455114822545</v>
      </c>
    </row>
    <row r="18" spans="1:8" ht="12.75">
      <c r="A18">
        <f t="shared" si="2"/>
        <v>-2.4</v>
      </c>
      <c r="B18">
        <f t="shared" si="0"/>
        <v>2.16</v>
      </c>
      <c r="C18">
        <f t="shared" si="1"/>
        <v>4.067796610169491</v>
      </c>
      <c r="F18" s="3">
        <f>+F17+UN/40</f>
        <v>5</v>
      </c>
      <c r="G18" s="3">
        <f>IF(F18&lt;UGE-UP,k*(2*(UGE-UP)*F18-F18^2),Is)</f>
        <v>2.990259023421408</v>
      </c>
      <c r="H18" s="3">
        <f>+(UN-F18)/(RC_+RE1+RE2)</f>
        <v>4.175365344467641</v>
      </c>
    </row>
    <row r="19" spans="1:8" ht="12.75">
      <c r="A19">
        <f t="shared" si="2"/>
        <v>-2.6999999999999997</v>
      </c>
      <c r="B19">
        <f t="shared" si="0"/>
        <v>1.8150000000000004</v>
      </c>
      <c r="C19">
        <f t="shared" si="1"/>
        <v>4.576271186440677</v>
      </c>
      <c r="F19" s="3">
        <f>+F18+UN/40</f>
        <v>5.625</v>
      </c>
      <c r="G19" s="3">
        <f>IF(F19&lt;UGE-UP,k*(2*(UGE-UP)*F19-F19^2),Is)</f>
        <v>2.990259023421408</v>
      </c>
      <c r="H19" s="3">
        <f>+(UN-F19)/(RC_+RE1+RE2)</f>
        <v>4.044885177453027</v>
      </c>
    </row>
    <row r="20" spans="1:8" ht="12.75">
      <c r="A20">
        <f t="shared" si="2"/>
        <v>-2.9999999999999996</v>
      </c>
      <c r="B20">
        <f t="shared" si="0"/>
        <v>1.5000000000000002</v>
      </c>
      <c r="C20">
        <f t="shared" si="1"/>
        <v>5.084745762711864</v>
      </c>
      <c r="F20" s="3">
        <f>+F19+UN/40</f>
        <v>6.25</v>
      </c>
      <c r="G20" s="3">
        <f>IF(F20&lt;UGE-UP,k*(2*(UGE-UP)*F20-F20^2),Is)</f>
        <v>2.990259023421408</v>
      </c>
      <c r="H20" s="3">
        <f>+(UN-F20)/(RC_+RE1+RE2)</f>
        <v>3.914405010438413</v>
      </c>
    </row>
    <row r="21" spans="1:8" ht="12.75">
      <c r="A21">
        <f t="shared" si="2"/>
        <v>-3.2999999999999994</v>
      </c>
      <c r="B21">
        <f t="shared" si="0"/>
        <v>1.2150000000000005</v>
      </c>
      <c r="C21">
        <f t="shared" si="1"/>
        <v>5.59322033898305</v>
      </c>
      <c r="F21" s="3">
        <f>+F20+UN/40</f>
        <v>6.875</v>
      </c>
      <c r="G21" s="3">
        <f>IF(F21&lt;UGE-UP,k*(2*(UGE-UP)*F21-F21^2),Is)</f>
        <v>2.990259023421408</v>
      </c>
      <c r="H21" s="3">
        <f>+(UN-F21)/(RC_+RE1+RE2)</f>
        <v>3.7839248434237995</v>
      </c>
    </row>
    <row r="22" spans="1:8" ht="12.75">
      <c r="A22">
        <f t="shared" si="2"/>
        <v>-3.599999999999999</v>
      </c>
      <c r="B22">
        <f t="shared" si="0"/>
        <v>0.9600000000000006</v>
      </c>
      <c r="C22">
        <f t="shared" si="1"/>
        <v>6.101694915254236</v>
      </c>
      <c r="F22" s="3">
        <f>+F21+UN/40</f>
        <v>7.5</v>
      </c>
      <c r="G22" s="3">
        <f>IF(F22&lt;UGE-UP,k*(2*(UGE-UP)*F22-F22^2),Is)</f>
        <v>2.990259023421408</v>
      </c>
      <c r="H22" s="3">
        <f>+(UN-F22)/(RC_+RE1+RE2)</f>
        <v>3.653444676409186</v>
      </c>
    </row>
    <row r="23" spans="1:8" ht="12.75">
      <c r="A23">
        <f t="shared" si="2"/>
        <v>-3.899999999999999</v>
      </c>
      <c r="B23">
        <f t="shared" si="0"/>
        <v>0.7350000000000007</v>
      </c>
      <c r="C23">
        <f t="shared" si="1"/>
        <v>6.610169491525422</v>
      </c>
      <c r="F23" s="3">
        <f>+F22+UN/40</f>
        <v>8.125</v>
      </c>
      <c r="G23" s="3">
        <f>IF(F23&lt;UGE-UP,k*(2*(UGE-UP)*F23-F23^2),Is)</f>
        <v>2.990259023421408</v>
      </c>
      <c r="H23" s="3">
        <f>+(UN-F23)/(RC_+RE1+RE2)</f>
        <v>3.522964509394572</v>
      </c>
    </row>
    <row r="24" spans="1:8" ht="12.75">
      <c r="A24">
        <f t="shared" si="2"/>
        <v>-4.199999999999999</v>
      </c>
      <c r="B24">
        <f t="shared" si="0"/>
        <v>0.5400000000000004</v>
      </c>
      <c r="C24">
        <f t="shared" si="1"/>
        <v>7.118644067796609</v>
      </c>
      <c r="F24" s="3">
        <f>+F23+UN/40</f>
        <v>8.75</v>
      </c>
      <c r="G24" s="3">
        <f>IF(F24&lt;UGE-UP,k*(2*(UGE-UP)*F24-F24^2),Is)</f>
        <v>2.990259023421408</v>
      </c>
      <c r="H24" s="3">
        <f>+(UN-F24)/(RC_+RE1+RE2)</f>
        <v>3.392484342379958</v>
      </c>
    </row>
    <row r="25" spans="1:8" ht="12.75">
      <c r="A25">
        <f t="shared" si="2"/>
        <v>-4.499999999999999</v>
      </c>
      <c r="B25">
        <f t="shared" si="0"/>
        <v>0.3750000000000004</v>
      </c>
      <c r="C25">
        <f t="shared" si="1"/>
        <v>7.627118644067796</v>
      </c>
      <c r="F25" s="3">
        <f>+F24+UN/40</f>
        <v>9.375</v>
      </c>
      <c r="G25" s="3">
        <f>IF(F25&lt;UGE-UP,k*(2*(UGE-UP)*F25-F25^2),Is)</f>
        <v>2.990259023421408</v>
      </c>
      <c r="H25" s="3">
        <f>+(UN-F25)/(RC_+RE1+RE2)</f>
        <v>3.2620041753653446</v>
      </c>
    </row>
    <row r="26" spans="1:8" ht="12.75">
      <c r="A26">
        <f t="shared" si="2"/>
        <v>-4.799999999999999</v>
      </c>
      <c r="B26">
        <f t="shared" si="0"/>
        <v>0.24000000000000044</v>
      </c>
      <c r="C26">
        <f t="shared" si="1"/>
        <v>8.135593220338981</v>
      </c>
      <c r="F26" s="3">
        <f>+F25+UN/40</f>
        <v>10</v>
      </c>
      <c r="G26" s="3">
        <f>IF(F26&lt;UGE-UP,k*(2*(UGE-UP)*F26-F26^2),Is)</f>
        <v>2.990259023421408</v>
      </c>
      <c r="H26" s="3">
        <f>+(UN-F26)/(RC_+RE1+RE2)</f>
        <v>3.1315240083507305</v>
      </c>
    </row>
    <row r="27" spans="1:8" ht="12.75">
      <c r="A27">
        <f t="shared" si="2"/>
        <v>-5.099999999999999</v>
      </c>
      <c r="B27">
        <f t="shared" si="0"/>
        <v>0.13500000000000037</v>
      </c>
      <c r="C27">
        <f t="shared" si="1"/>
        <v>8.644067796610168</v>
      </c>
      <c r="F27" s="3">
        <f>+F26+UN/40</f>
        <v>10.625</v>
      </c>
      <c r="G27" s="3">
        <f>IF(F27&lt;UGE-UP,k*(2*(UGE-UP)*F27-F27^2),Is)</f>
        <v>2.990259023421408</v>
      </c>
      <c r="H27" s="3">
        <f>+(UN-F27)/(RC_+RE1+RE2)</f>
        <v>3.001043841336117</v>
      </c>
    </row>
    <row r="28" spans="1:8" ht="12.75">
      <c r="A28">
        <f t="shared" si="2"/>
        <v>-5.399999999999999</v>
      </c>
      <c r="B28">
        <f t="shared" si="0"/>
        <v>0.060000000000000275</v>
      </c>
      <c r="C28">
        <f t="shared" si="1"/>
        <v>9.152542372881355</v>
      </c>
      <c r="F28" s="3">
        <f>+F27+UN/40</f>
        <v>11.25</v>
      </c>
      <c r="G28" s="3">
        <f>IF(F28&lt;UGE-UP,k*(2*(UGE-UP)*F28-F28^2),Is)</f>
        <v>2.990259023421408</v>
      </c>
      <c r="H28" s="3">
        <f>+(UN-F28)/(RC_+RE1+RE2)</f>
        <v>2.8705636743215033</v>
      </c>
    </row>
    <row r="29" spans="1:8" ht="12.75">
      <c r="A29">
        <f t="shared" si="2"/>
        <v>-5.699999999999998</v>
      </c>
      <c r="B29">
        <f t="shared" si="0"/>
        <v>0.015000000000000159</v>
      </c>
      <c r="C29">
        <f t="shared" si="1"/>
        <v>9.66101694915254</v>
      </c>
      <c r="F29" s="3">
        <f>+F28+UN/40</f>
        <v>11.875</v>
      </c>
      <c r="G29" s="3">
        <f>IF(F29&lt;UGE-UP,k*(2*(UGE-UP)*F29-F29^2),Is)</f>
        <v>2.990259023421408</v>
      </c>
      <c r="H29" s="3">
        <f>+(UN-F29)/(RC_+RE1+RE2)</f>
        <v>2.740083507306889</v>
      </c>
    </row>
    <row r="30" spans="1:8" ht="12.75">
      <c r="A30">
        <f t="shared" si="2"/>
        <v>-5.999999999999998</v>
      </c>
      <c r="B30">
        <f t="shared" si="0"/>
        <v>5.259072701473412E-31</v>
      </c>
      <c r="C30">
        <f t="shared" si="1"/>
        <v>10.169491525423727</v>
      </c>
      <c r="F30" s="3">
        <f>+F29+UN/40</f>
        <v>12.5</v>
      </c>
      <c r="G30" s="3">
        <f>IF(F30&lt;UGE-UP,k*(2*(UGE-UP)*F30-F30^2),Is)</f>
        <v>2.990259023421408</v>
      </c>
      <c r="H30" s="3">
        <f>+(UN-F30)/(RC_+RE1+RE2)</f>
        <v>2.6096033402922756</v>
      </c>
    </row>
    <row r="31" spans="6:8" ht="12.75">
      <c r="F31" s="3">
        <f>+F30+UN/40</f>
        <v>13.125</v>
      </c>
      <c r="G31" s="3">
        <f>IF(F31&lt;UGE-UP,k*(2*(UGE-UP)*F31-F31^2),Is)</f>
        <v>2.990259023421408</v>
      </c>
      <c r="H31" s="3">
        <f>+(UN-F31)/(RC_+RE1+RE2)</f>
        <v>2.479123173277662</v>
      </c>
    </row>
    <row r="32" spans="6:8" ht="12.75">
      <c r="F32" s="3">
        <f>+F31+UN/40</f>
        <v>13.75</v>
      </c>
      <c r="G32" s="3">
        <f>IF(F32&lt;UGE-UP,k*(2*(UGE-UP)*F32-F32^2),Is)</f>
        <v>2.990259023421408</v>
      </c>
      <c r="H32" s="3">
        <f>+(UN-F32)/(RC_+RE1+RE2)</f>
        <v>2.348643006263048</v>
      </c>
    </row>
    <row r="33" spans="6:8" ht="12.75">
      <c r="F33" s="3">
        <f>+F32+UN/40</f>
        <v>14.375</v>
      </c>
      <c r="G33" s="3">
        <f>IF(F33&lt;UGE-UP,k*(2*(UGE-UP)*F33-F33^2),Is)</f>
        <v>2.990259023421408</v>
      </c>
      <c r="H33" s="3">
        <f>+(UN-F33)/(RC_+RE1+RE2)</f>
        <v>2.2181628392484343</v>
      </c>
    </row>
    <row r="34" spans="6:8" ht="12.75">
      <c r="F34" s="3">
        <f>+F33+UN/40</f>
        <v>15</v>
      </c>
      <c r="G34" s="3">
        <f>IF(F34&lt;UGE-UP,k*(2*(UGE-UP)*F34-F34^2),Is)</f>
        <v>2.990259023421408</v>
      </c>
      <c r="H34" s="3">
        <f>+(UN-F34)/(RC_+RE1+RE2)</f>
        <v>2.0876826722338206</v>
      </c>
    </row>
    <row r="35" spans="6:8" ht="12.75">
      <c r="F35" s="3">
        <f>+F34+UN/40</f>
        <v>15.625</v>
      </c>
      <c r="G35" s="3">
        <f>IF(F35&lt;UGE-UP,k*(2*(UGE-UP)*F35-F35^2),Is)</f>
        <v>2.990259023421408</v>
      </c>
      <c r="H35" s="3">
        <f>+(UN-F35)/(RC_+RE1+RE2)</f>
        <v>1.9572025052192066</v>
      </c>
    </row>
    <row r="36" spans="6:8" ht="12.75">
      <c r="F36" s="3">
        <f>+F35+UN/40</f>
        <v>16.25</v>
      </c>
      <c r="G36" s="3">
        <f>IF(F36&lt;UGE-UP,k*(2*(UGE-UP)*F36-F36^2),Is)</f>
        <v>2.990259023421408</v>
      </c>
      <c r="H36" s="3">
        <f>+(UN-F36)/(RC_+RE1+RE2)</f>
        <v>1.826722338204593</v>
      </c>
    </row>
    <row r="37" spans="6:8" ht="12.75">
      <c r="F37" s="3">
        <f>+F36+UN/40</f>
        <v>16.875</v>
      </c>
      <c r="G37" s="3">
        <f>IF(F37&lt;UGE-UP,k*(2*(UGE-UP)*F37-F37^2),Is)</f>
        <v>2.990259023421408</v>
      </c>
      <c r="H37" s="3">
        <f>+(UN-F37)/(RC_+RE1+RE2)</f>
        <v>1.696242171189979</v>
      </c>
    </row>
    <row r="38" spans="6:8" ht="12.75">
      <c r="F38" s="3">
        <f>+F37+UN/40</f>
        <v>17.5</v>
      </c>
      <c r="G38" s="3">
        <f>IF(F38&lt;UGE-UP,k*(2*(UGE-UP)*F38-F38^2),Is)</f>
        <v>2.990259023421408</v>
      </c>
      <c r="H38" s="3">
        <f>+(UN-F38)/(RC_+RE1+RE2)</f>
        <v>1.5657620041753653</v>
      </c>
    </row>
    <row r="39" spans="6:8" ht="12.75">
      <c r="F39" s="3">
        <f>+F38+UN/40</f>
        <v>18.125</v>
      </c>
      <c r="G39" s="3">
        <f>IF(F39&lt;UGE-UP,k*(2*(UGE-UP)*F39-F39^2),Is)</f>
        <v>2.990259023421408</v>
      </c>
      <c r="H39" s="3">
        <f>+(UN-F39)/(RC_+RE1+RE2)</f>
        <v>1.4352818371607516</v>
      </c>
    </row>
    <row r="40" spans="6:8" ht="12.75">
      <c r="F40" s="3">
        <f>+F39+UN/40</f>
        <v>18.75</v>
      </c>
      <c r="G40" s="3">
        <f>IF(F40&lt;UGE-UP,k*(2*(UGE-UP)*F40-F40^2),Is)</f>
        <v>2.990259023421408</v>
      </c>
      <c r="H40" s="3">
        <f>+(UN-F40)/(RC_+RE1+RE2)</f>
        <v>1.3048016701461378</v>
      </c>
    </row>
    <row r="41" spans="6:8" ht="12.75">
      <c r="F41" s="3">
        <f>+F40+UN/40</f>
        <v>19.375</v>
      </c>
      <c r="G41" s="3">
        <f>IF(F41&lt;UGE-UP,k*(2*(UGE-UP)*F41-F41^2),Is)</f>
        <v>2.990259023421408</v>
      </c>
      <c r="H41" s="3">
        <f>+(UN-F41)/(RC_+RE1+RE2)</f>
        <v>1.174321503131524</v>
      </c>
    </row>
    <row r="42" spans="6:8" ht="12.75">
      <c r="F42" s="3">
        <f>+F41+UN/40</f>
        <v>20</v>
      </c>
      <c r="G42" s="3">
        <f>IF(F42&lt;UGE-UP,k*(2*(UGE-UP)*F42-F42^2),Is)</f>
        <v>2.990259023421408</v>
      </c>
      <c r="H42" s="3">
        <f>+(UN-F42)/(RC_+RE1+RE2)</f>
        <v>1.0438413361169103</v>
      </c>
    </row>
    <row r="43" spans="6:8" ht="12.75">
      <c r="F43" s="3">
        <f>+F42+UN/40</f>
        <v>20.625</v>
      </c>
      <c r="G43" s="3">
        <f>IF(F43&lt;UGE-UP,k*(2*(UGE-UP)*F43-F43^2),Is)</f>
        <v>2.990259023421408</v>
      </c>
      <c r="H43" s="3">
        <f>+(UN-F43)/(RC_+RE1+RE2)</f>
        <v>0.9133611691022965</v>
      </c>
    </row>
    <row r="44" spans="6:8" ht="12.75">
      <c r="F44" s="3">
        <f>+F43+UN/40</f>
        <v>21.25</v>
      </c>
      <c r="G44" s="3">
        <f>IF(F44&lt;UGE-UP,k*(2*(UGE-UP)*F44-F44^2),Is)</f>
        <v>2.990259023421408</v>
      </c>
      <c r="H44" s="3">
        <f>+(UN-F44)/(RC_+RE1+RE2)</f>
        <v>0.7828810020876826</v>
      </c>
    </row>
    <row r="45" spans="6:8" ht="12.75">
      <c r="F45" s="3">
        <f>+F44+UN/40</f>
        <v>21.875</v>
      </c>
      <c r="G45" s="3">
        <f>IF(F45&lt;UGE-UP,k*(2*(UGE-UP)*F45-F45^2),Is)</f>
        <v>2.990259023421408</v>
      </c>
      <c r="H45" s="3">
        <f>+(UN-F45)/(RC_+RE1+RE2)</f>
        <v>0.6524008350730689</v>
      </c>
    </row>
    <row r="46" spans="6:8" ht="12.75">
      <c r="F46" s="3">
        <f>+F45+UN/40</f>
        <v>22.5</v>
      </c>
      <c r="G46" s="3">
        <f>IF(F46&lt;UGE-UP,k*(2*(UGE-UP)*F46-F46^2),Is)</f>
        <v>2.990259023421408</v>
      </c>
      <c r="H46" s="3">
        <f>+(UN-F46)/(RC_+RE1+RE2)</f>
        <v>0.5219206680584552</v>
      </c>
    </row>
    <row r="47" spans="6:8" ht="12.75">
      <c r="F47" s="3">
        <f>+F46+UN/40</f>
        <v>23.125</v>
      </c>
      <c r="G47" s="3">
        <f>IF(F47&lt;UGE-UP,k*(2*(UGE-UP)*F47-F47^2),Is)</f>
        <v>2.990259023421408</v>
      </c>
      <c r="H47" s="3">
        <f>+(UN-F47)/(RC_+RE1+RE2)</f>
        <v>0.3914405010438413</v>
      </c>
    </row>
    <row r="48" spans="6:8" ht="12.75">
      <c r="F48" s="3">
        <f>+F47+UN/40</f>
        <v>23.75</v>
      </c>
      <c r="G48" s="3">
        <f>IF(F48&lt;UGE-UP,k*(2*(UGE-UP)*F48-F48^2),Is)</f>
        <v>2.990259023421408</v>
      </c>
      <c r="H48" s="3">
        <f>+(UN-F48)/(RC_+RE1+RE2)</f>
        <v>0.2609603340292276</v>
      </c>
    </row>
    <row r="49" spans="6:8" ht="12.75">
      <c r="F49" s="3">
        <f>+F48+UN/40</f>
        <v>24.375</v>
      </c>
      <c r="G49" s="3">
        <f>IF(F49&lt;UGE-UP,k*(2*(UGE-UP)*F49-F49^2),Is)</f>
        <v>2.990259023421408</v>
      </c>
      <c r="H49" s="3">
        <f>+(UN-F49)/(RC_+RE1+RE2)</f>
        <v>0.1304801670146138</v>
      </c>
    </row>
    <row r="50" spans="6:8" ht="12.75">
      <c r="F50" s="3">
        <f>+F49+UN/40</f>
        <v>25</v>
      </c>
      <c r="G50" s="3">
        <f>IF(F50&lt;UGE-UP,k*(2*(UGE-UP)*F50-F50^2),Is)</f>
        <v>2.990259023421408</v>
      </c>
      <c r="H50" s="3">
        <f>+(UN-F50)/(RC_+RE1+RE2)</f>
        <v>0</v>
      </c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</sheetData>
  <printOptions/>
  <pageMargins left="0.75" right="0.75" top="1" bottom="1" header="0.4921259845" footer="0.4921259845"/>
  <pageSetup horizontalDpi="600" verticalDpi="600" orientation="portrait" paperSize="9" r:id="rId5"/>
  <drawing r:id="rId4"/>
  <legacyDrawing r:id="rId3"/>
  <oleObjects>
    <oleObject progId="Equation.3" shapeId="3729239" r:id="rId1"/>
    <oleObject progId="Equation.3" shapeId="373222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TRUNKY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TRUNKY</dc:creator>
  <cp:keywords/>
  <dc:description/>
  <cp:lastModifiedBy>TRUNKY</cp:lastModifiedBy>
  <dcterms:created xsi:type="dcterms:W3CDTF">2003-05-05T22:29:52Z</dcterms:created>
  <dcterms:modified xsi:type="dcterms:W3CDTF">2003-05-06T22:09:37Z</dcterms:modified>
  <cp:category/>
  <cp:version/>
  <cp:contentType/>
  <cp:contentStatus/>
</cp:coreProperties>
</file>