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285" activeTab="0"/>
  </bookViews>
  <sheets>
    <sheet name="TR2" sheetId="1" r:id="rId1"/>
  </sheets>
  <definedNames>
    <definedName name="H21_" localSheetId="0">'TR2'!$B$6</definedName>
    <definedName name="H21_">#REF!</definedName>
    <definedName name="IB" localSheetId="0">'TR2'!$D$11</definedName>
    <definedName name="IB">#REF!</definedName>
    <definedName name="IC" localSheetId="0">'TR2'!$E$11</definedName>
    <definedName name="IC">#REF!</definedName>
    <definedName name="ICMAX" localSheetId="0">'TR2'!$B$10</definedName>
    <definedName name="ICMAX">#REF!</definedName>
    <definedName name="RB" localSheetId="0">'TR2'!$B$5</definedName>
    <definedName name="RB">#REF!</definedName>
    <definedName name="RC_" localSheetId="0">'TR2'!$B$4</definedName>
    <definedName name="RC_">#REF!</definedName>
    <definedName name="RZ" localSheetId="0">'TR2'!$B$4</definedName>
    <definedName name="RZ">#REF!</definedName>
    <definedName name="U1_" localSheetId="0">'TR2'!$B$11</definedName>
    <definedName name="U1_">#REF!</definedName>
    <definedName name="U1max">'TR2'!$B$12</definedName>
    <definedName name="U1min">'TR2'!$B$11</definedName>
    <definedName name="UBE" localSheetId="0">'TR2'!$B$8</definedName>
    <definedName name="UBE">#REF!</definedName>
    <definedName name="UCE" localSheetId="0">'TR2'!$F$11</definedName>
    <definedName name="UCE">#REF!</definedName>
    <definedName name="UCES" localSheetId="0">'TR2'!$B$7</definedName>
    <definedName name="UCES">#REF!</definedName>
    <definedName name="UN" localSheetId="0">'TR2'!$B$3</definedName>
    <definedName name="UN">#REF!</definedName>
    <definedName name="URC" localSheetId="0">'TR2'!$G$11</definedName>
    <definedName name="URC">#REF!</definedName>
  </definedNames>
  <calcPr fullCalcOnLoad="1"/>
</workbook>
</file>

<file path=xl/sharedStrings.xml><?xml version="1.0" encoding="utf-8"?>
<sst xmlns="http://schemas.openxmlformats.org/spreadsheetml/2006/main" count="40" uniqueCount="32">
  <si>
    <t>UN</t>
  </si>
  <si>
    <t>RB</t>
  </si>
  <si>
    <t>H21</t>
  </si>
  <si>
    <t>UCES</t>
  </si>
  <si>
    <t>V</t>
  </si>
  <si>
    <t>kOhm</t>
  </si>
  <si>
    <t>UBE</t>
  </si>
  <si>
    <t>IB</t>
  </si>
  <si>
    <t>IB [uA]</t>
  </si>
  <si>
    <t>UCE [V]</t>
  </si>
  <si>
    <t>IC [mA]</t>
  </si>
  <si>
    <t>MOhm</t>
  </si>
  <si>
    <t>mA</t>
  </si>
  <si>
    <t>ICMAX</t>
  </si>
  <si>
    <t>uA</t>
  </si>
  <si>
    <t>IC</t>
  </si>
  <si>
    <t>UCE</t>
  </si>
  <si>
    <t>t</t>
  </si>
  <si>
    <t>Vyzkoušejte si, jak se mění pracovní bod na paramtrech obvodu</t>
  </si>
  <si>
    <t>Měńte jen žutá políčka</t>
  </si>
  <si>
    <t>U1min</t>
  </si>
  <si>
    <t>U1max</t>
  </si>
  <si>
    <t>Pmin</t>
  </si>
  <si>
    <t>IC min</t>
  </si>
  <si>
    <t>Pmax</t>
  </si>
  <si>
    <t>ICmax</t>
  </si>
  <si>
    <t>Uces</t>
  </si>
  <si>
    <t>Zatěž. př.</t>
  </si>
  <si>
    <t>U1 [V]</t>
  </si>
  <si>
    <t>URC [V]</t>
  </si>
  <si>
    <t>RZ</t>
  </si>
  <si>
    <t>UZ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</si>
</sst>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  <font>
      <sz val="4.75"/>
      <name val="Arial"/>
      <family val="0"/>
    </font>
    <font>
      <sz val="11"/>
      <name val="Arial"/>
      <family val="0"/>
    </font>
    <font>
      <b/>
      <sz val="8.25"/>
      <name val="Arial"/>
      <family val="2"/>
    </font>
    <font>
      <b/>
      <sz val="9.75"/>
      <name val="Arial"/>
      <family val="2"/>
    </font>
    <font>
      <sz val="5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Výstupní chrakteristika - spínač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6"/>
          <c:w val="0.607"/>
          <c:h val="0.699"/>
        </c:manualLayout>
      </c:layout>
      <c:scatterChart>
        <c:scatterStyle val="line"/>
        <c:varyColors val="0"/>
        <c:ser>
          <c:idx val="0"/>
          <c:order val="0"/>
          <c:tx>
            <c:strRef>
              <c:f>TR2!$E$4</c:f>
              <c:strCache>
                <c:ptCount val="1"/>
                <c:pt idx="0">
                  <c:v>zatěž. př. 2kOhm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TR2!$B$28:$B$42</c:f>
              <c:numCache>
                <c:ptCount val="15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xVal>
          <c:yVal>
            <c:numRef>
              <c:f>TR2!$C$28:$C$42</c:f>
              <c:numCache>
                <c:ptCount val="15"/>
                <c:pt idx="0">
                  <c:v>7.5</c:v>
                </c:pt>
                <c:pt idx="1">
                  <c:v>6.75</c:v>
                </c:pt>
                <c:pt idx="2">
                  <c:v>6</c:v>
                </c:pt>
                <c:pt idx="3">
                  <c:v>5.25</c:v>
                </c:pt>
                <c:pt idx="4">
                  <c:v>4.5</c:v>
                </c:pt>
                <c:pt idx="5">
                  <c:v>3.75</c:v>
                </c:pt>
                <c:pt idx="6">
                  <c:v>3</c:v>
                </c:pt>
                <c:pt idx="7">
                  <c:v>2.25</c:v>
                </c:pt>
                <c:pt idx="8">
                  <c:v>1.5</c:v>
                </c:pt>
                <c:pt idx="9">
                  <c:v>0.75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TR2!$E$5</c:f>
              <c:strCache>
                <c:ptCount val="1"/>
                <c:pt idx="0">
                  <c:v>P 0 mA, Uce 15 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1"/>
              <c:txPr>
                <a:bodyPr vert="horz" rot="0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numRef>
              <c:f>TR2!$B$28:$B$42</c:f>
              <c:numCache>
                <c:ptCount val="15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xVal>
          <c:yVal>
            <c:numRef>
              <c:f>TR2!$D$28:$D$42</c:f>
              <c:numCache>
                <c:ptCount val="15"/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TR2!$E$6</c:f>
              <c:strCache>
                <c:ptCount val="1"/>
                <c:pt idx="0">
                  <c:v>Ic pro Ib = 0 uA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TR2!$B$28:$B$42</c:f>
              <c:numCache>
                <c:ptCount val="15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xVal>
          <c:yVal>
            <c:numRef>
              <c:f>TR2!$E$28:$E$42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TR2!$F$27</c:f>
              <c:strCache>
                <c:ptCount val="1"/>
                <c:pt idx="0">
                  <c:v>Uces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TR2!$B$28:$B$42</c:f>
              <c:numCache>
                <c:ptCount val="15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xVal>
          <c:yVal>
            <c:numRef>
              <c:f>TR2!$F$28:$F$42</c:f>
              <c:numCache>
                <c:ptCount val="15"/>
                <c:pt idx="12">
                  <c:v>0</c:v>
                </c:pt>
                <c:pt idx="13">
                  <c:v>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TR2!$H$6</c:f>
              <c:strCache>
                <c:ptCount val="1"/>
                <c:pt idx="0">
                  <c:v>Ic pro Ib = 121,5 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circl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xVal>
            <c:numRef>
              <c:f>TR2!$B$28:$B$42</c:f>
              <c:numCache>
                <c:ptCount val="15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xVal>
          <c:yVal>
            <c:numRef>
              <c:f>TR2!$G$28:$G$42</c:f>
              <c:numCache>
                <c:ptCount val="15"/>
                <c:pt idx="14">
                  <c:v>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TR2!$H$6</c:f>
              <c:strCache>
                <c:ptCount val="1"/>
                <c:pt idx="0">
                  <c:v>Ic pro Ib = 121,5 uA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TR2!$B$28:$B$42</c:f>
              <c:numCache>
                <c:ptCount val="15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xVal>
          <c:yVal>
            <c:numRef>
              <c:f>TR2!$H$28:$H$42</c:f>
              <c:numCache>
                <c:ptCount val="15"/>
                <c:pt idx="0">
                  <c:v>0</c:v>
                </c:pt>
                <c:pt idx="1">
                  <c:v>12.15</c:v>
                </c:pt>
                <c:pt idx="2">
                  <c:v>12.15</c:v>
                </c:pt>
                <c:pt idx="3">
                  <c:v>12.15</c:v>
                </c:pt>
                <c:pt idx="4">
                  <c:v>12.15</c:v>
                </c:pt>
                <c:pt idx="5">
                  <c:v>12.15</c:v>
                </c:pt>
                <c:pt idx="6">
                  <c:v>12.15</c:v>
                </c:pt>
                <c:pt idx="7">
                  <c:v>12.15</c:v>
                </c:pt>
                <c:pt idx="8">
                  <c:v>12.15</c:v>
                </c:pt>
                <c:pt idx="9">
                  <c:v>12.15</c:v>
                </c:pt>
                <c:pt idx="10">
                  <c:v>12.15</c:v>
                </c:pt>
                <c:pt idx="11">
                  <c:v>12.15</c:v>
                </c:pt>
              </c:numCache>
            </c:numRef>
          </c:yVal>
          <c:smooth val="0"/>
        </c:ser>
        <c:axId val="52807270"/>
        <c:axId val="5503383"/>
      </c:scatterChart>
      <c:valAx>
        <c:axId val="5280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Uce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3383"/>
        <c:crosses val="autoZero"/>
        <c:crossBetween val="midCat"/>
        <c:dispUnits/>
      </c:valAx>
      <c:valAx>
        <c:axId val="5503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Ice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072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775"/>
          <c:y val="0.27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TR2!$B$46</c:f>
              <c:strCache>
                <c:ptCount val="1"/>
                <c:pt idx="0">
                  <c:v>U1 [V]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TR2!$A$47:$A$65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</c:numCache>
            </c:numRef>
          </c:xVal>
          <c:yVal>
            <c:numRef>
              <c:f>TR2!$B$47:$B$65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TR2!$C$46</c:f>
              <c:strCache>
                <c:ptCount val="1"/>
                <c:pt idx="0">
                  <c:v>UCE [V]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TR2!$A$47:$A$65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</c:numCache>
            </c:numRef>
          </c:xVal>
          <c:yVal>
            <c:numRef>
              <c:f>TR2!$C$47:$C$65</c:f>
              <c:numCache>
                <c:ptCount val="19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TR2!$D$46</c:f>
              <c:strCache>
                <c:ptCount val="1"/>
                <c:pt idx="0">
                  <c:v>URC [V]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TR2!$A$47:$A$65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</c:numCache>
            </c:numRef>
          </c:xVal>
          <c:yVal>
            <c:numRef>
              <c:f>TR2!$D$47:$D$65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TR2!$E$46</c:f>
              <c:strCache>
                <c:ptCount val="1"/>
                <c:pt idx="0">
                  <c:v>IB [uA]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TR2!$A$47:$A$65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</c:numCache>
            </c:numRef>
          </c:xVal>
          <c:yVal>
            <c:numRef>
              <c:f>TR2!$E$47:$E$65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121.5</c:v>
                </c:pt>
                <c:pt idx="7">
                  <c:v>121.5</c:v>
                </c:pt>
                <c:pt idx="8">
                  <c:v>121.5</c:v>
                </c:pt>
                <c:pt idx="9">
                  <c:v>121.5</c:v>
                </c:pt>
                <c:pt idx="10">
                  <c:v>121.5</c:v>
                </c:pt>
                <c:pt idx="11">
                  <c:v>121.5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121.5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TR2!$F$46</c:f>
              <c:strCache>
                <c:ptCount val="1"/>
                <c:pt idx="0">
                  <c:v>IC [mA]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TR2!$A$47:$A$65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</c:numCache>
            </c:numRef>
          </c:xVal>
          <c:yVal>
            <c:numRef>
              <c:f>TR2!$F$47:$F$65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</c:numCache>
            </c:numRef>
          </c:yVal>
          <c:smooth val="0"/>
        </c:ser>
        <c:axId val="49530448"/>
        <c:axId val="43120849"/>
      </c:scatterChart>
      <c:valAx>
        <c:axId val="49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0849"/>
        <c:crosses val="autoZero"/>
        <c:crossBetween val="midCat"/>
        <c:dispUnits/>
      </c:valAx>
      <c:valAx>
        <c:axId val="43120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304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TR2!$B$46</c:f>
              <c:strCache>
                <c:ptCount val="1"/>
                <c:pt idx="0">
                  <c:v>U1 [V]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TR2!$A$47:$A$65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</c:numCache>
            </c:numRef>
          </c:xVal>
          <c:yVal>
            <c:numRef>
              <c:f>TR2!$B$47:$B$65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TR2!$C$46</c:f>
              <c:strCache>
                <c:ptCount val="1"/>
                <c:pt idx="0">
                  <c:v>UCE [V]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TR2!$A$47:$A$65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</c:numCache>
            </c:numRef>
          </c:xVal>
          <c:yVal>
            <c:numRef>
              <c:f>TR2!$C$47:$C$65</c:f>
              <c:numCache>
                <c:ptCount val="19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TR2!$D$46</c:f>
              <c:strCache>
                <c:ptCount val="1"/>
                <c:pt idx="0">
                  <c:v>URC [V]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TR2!$A$47:$A$65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</c:numCache>
            </c:numRef>
          </c:xVal>
          <c:yVal>
            <c:numRef>
              <c:f>TR2!$D$47:$D$65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</c:numCache>
            </c:numRef>
          </c:yVal>
          <c:smooth val="0"/>
        </c:ser>
        <c:axId val="52543322"/>
        <c:axId val="3127851"/>
      </c:scatterChart>
      <c:valAx>
        <c:axId val="52543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7851"/>
        <c:crosses val="autoZero"/>
        <c:crossBetween val="midCat"/>
        <c:dispUnits/>
      </c:valAx>
      <c:valAx>
        <c:axId val="3127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433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68"/>
          <c:w val="0.89375"/>
          <c:h val="0.694"/>
        </c:manualLayout>
      </c:layout>
      <c:scatterChart>
        <c:scatterStyle val="line"/>
        <c:varyColors val="0"/>
        <c:ser>
          <c:idx val="3"/>
          <c:order val="0"/>
          <c:tx>
            <c:strRef>
              <c:f>TR2!$E$46</c:f>
              <c:strCache>
                <c:ptCount val="1"/>
                <c:pt idx="0">
                  <c:v>IB [uA]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TR2!$A$47:$A$65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</c:numCache>
            </c:numRef>
          </c:xVal>
          <c:yVal>
            <c:numRef>
              <c:f>TR2!$E$47:$E$65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121.5</c:v>
                </c:pt>
                <c:pt idx="7">
                  <c:v>121.5</c:v>
                </c:pt>
                <c:pt idx="8">
                  <c:v>121.5</c:v>
                </c:pt>
                <c:pt idx="9">
                  <c:v>121.5</c:v>
                </c:pt>
                <c:pt idx="10">
                  <c:v>121.5</c:v>
                </c:pt>
                <c:pt idx="11">
                  <c:v>121.5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121.5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TR2!$F$46</c:f>
              <c:strCache>
                <c:ptCount val="1"/>
                <c:pt idx="0">
                  <c:v>IC [mA]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TR2!$A$47:$A$65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</c:numCache>
            </c:numRef>
          </c:xVal>
          <c:yVal>
            <c:numRef>
              <c:f>TR2!$F$47:$F$65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</c:numCache>
            </c:numRef>
          </c:yVal>
          <c:smooth val="0"/>
        </c:ser>
        <c:axId val="28150660"/>
        <c:axId val="52029349"/>
      </c:scatterChart>
      <c:valAx>
        <c:axId val="2815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29349"/>
        <c:crosses val="autoZero"/>
        <c:crossBetween val="midCat"/>
        <c:dispUnits/>
      </c:valAx>
      <c:valAx>
        <c:axId val="52029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506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80275"/>
          <c:w val="0.8305"/>
          <c:h val="0.19725"/>
        </c:manualLayout>
      </c:layout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</xdr:row>
      <xdr:rowOff>0</xdr:rowOff>
    </xdr:from>
    <xdr:to>
      <xdr:col>11</xdr:col>
      <xdr:colOff>361950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1838325" y="161925"/>
        <a:ext cx="53721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180975</xdr:colOff>
      <xdr:row>31</xdr:row>
      <xdr:rowOff>123825</xdr:rowOff>
    </xdr:from>
    <xdr:to>
      <xdr:col>18</xdr:col>
      <xdr:colOff>180975</xdr:colOff>
      <xdr:row>43</xdr:row>
      <xdr:rowOff>9525</xdr:rowOff>
    </xdr:to>
    <xdr:graphicFrame>
      <xdr:nvGraphicFramePr>
        <xdr:cNvPr id="2" name="Chart 4"/>
        <xdr:cNvGraphicFramePr/>
      </xdr:nvGraphicFramePr>
      <xdr:xfrm>
        <a:off x="8248650" y="5162550"/>
        <a:ext cx="30480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14</xdr:row>
      <xdr:rowOff>28575</xdr:rowOff>
    </xdr:from>
    <xdr:to>
      <xdr:col>13</xdr:col>
      <xdr:colOff>333375</xdr:colOff>
      <xdr:row>24</xdr:row>
      <xdr:rowOff>152400</xdr:rowOff>
    </xdr:to>
    <xdr:graphicFrame>
      <xdr:nvGraphicFramePr>
        <xdr:cNvPr id="3" name="Chart 5"/>
        <xdr:cNvGraphicFramePr/>
      </xdr:nvGraphicFramePr>
      <xdr:xfrm>
        <a:off x="5686425" y="2314575"/>
        <a:ext cx="2714625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3</xdr:col>
      <xdr:colOff>314325</xdr:colOff>
      <xdr:row>22</xdr:row>
      <xdr:rowOff>38100</xdr:rowOff>
    </xdr:to>
    <xdr:graphicFrame>
      <xdr:nvGraphicFramePr>
        <xdr:cNvPr id="4" name="Chart 6"/>
        <xdr:cNvGraphicFramePr/>
      </xdr:nvGraphicFramePr>
      <xdr:xfrm>
        <a:off x="0" y="2133600"/>
        <a:ext cx="2276475" cy="1485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N26" sqref="A1:N26"/>
    </sheetView>
  </sheetViews>
  <sheetFormatPr defaultColWidth="9.140625" defaultRowHeight="12.75"/>
  <cols>
    <col min="1" max="1" width="11.140625" style="0" bestFit="1" customWidth="1"/>
    <col min="4" max="4" width="11.140625" style="0" bestFit="1" customWidth="1"/>
    <col min="5" max="5" width="7.28125" style="0" customWidth="1"/>
  </cols>
  <sheetData>
    <row r="1" ht="12.75">
      <c r="A1" s="1" t="s">
        <v>18</v>
      </c>
    </row>
    <row r="2" ht="13.5" thickBot="1">
      <c r="A2" s="1" t="s">
        <v>19</v>
      </c>
    </row>
    <row r="3" spans="1:3" ht="12.75">
      <c r="A3" s="2" t="s">
        <v>0</v>
      </c>
      <c r="B3" s="3">
        <v>15</v>
      </c>
      <c r="C3" t="s">
        <v>4</v>
      </c>
    </row>
    <row r="4" spans="1:5" ht="12.75">
      <c r="A4" s="4" t="s">
        <v>30</v>
      </c>
      <c r="B4" s="5">
        <v>2</v>
      </c>
      <c r="C4" t="s">
        <v>5</v>
      </c>
      <c r="E4" t="str">
        <f>CONCATENATE("zatěž. př. ",RC_,C4)</f>
        <v>zatěž. př. 2kOhm</v>
      </c>
    </row>
    <row r="5" spans="1:8" ht="12.75">
      <c r="A5" s="4" t="s">
        <v>1</v>
      </c>
      <c r="B5" s="5">
        <v>0.2</v>
      </c>
      <c r="C5" t="s">
        <v>11</v>
      </c>
      <c r="E5" t="str">
        <f>CONCATENATE("P ",IC," mA, Uce ",UCE," V")</f>
        <v>P 0 mA, Uce 15 V</v>
      </c>
      <c r="H5" t="str">
        <f>CONCATENATE("P ",E12," mA, Uce ",F12," V")</f>
        <v>P 7 mA, Uce 1 V</v>
      </c>
    </row>
    <row r="6" spans="1:8" ht="12.75">
      <c r="A6" s="4" t="s">
        <v>2</v>
      </c>
      <c r="B6" s="5">
        <v>100</v>
      </c>
      <c r="E6" t="str">
        <f>CONCATENATE("Ic pro Ib = ",IB," ","uA")</f>
        <v>Ic pro Ib = 0 uA</v>
      </c>
      <c r="H6" t="str">
        <f>CONCATENATE("Ic pro Ib = ",D12," ","uA")</f>
        <v>Ic pro Ib = 121,5 uA</v>
      </c>
    </row>
    <row r="7" spans="1:3" ht="12.75">
      <c r="A7" s="4" t="s">
        <v>3</v>
      </c>
      <c r="B7" s="5">
        <v>1</v>
      </c>
      <c r="C7" t="s">
        <v>4</v>
      </c>
    </row>
    <row r="8" spans="1:3" ht="12.75">
      <c r="A8" s="4" t="s">
        <v>6</v>
      </c>
      <c r="B8" s="5">
        <v>0.7</v>
      </c>
      <c r="C8" t="s">
        <v>4</v>
      </c>
    </row>
    <row r="9" spans="4:7" ht="12.75">
      <c r="D9" s="1" t="s">
        <v>7</v>
      </c>
      <c r="E9" s="1" t="s">
        <v>15</v>
      </c>
      <c r="F9" s="1" t="s">
        <v>16</v>
      </c>
      <c r="G9" s="1" t="s">
        <v>31</v>
      </c>
    </row>
    <row r="10" spans="1:7" ht="13.5" thickBot="1">
      <c r="A10" s="6" t="s">
        <v>13</v>
      </c>
      <c r="B10" s="7">
        <f>+(UN-UCES)/RZ</f>
        <v>7</v>
      </c>
      <c r="C10" t="s">
        <v>12</v>
      </c>
      <c r="D10" s="1" t="s">
        <v>14</v>
      </c>
      <c r="E10" s="1" t="s">
        <v>12</v>
      </c>
      <c r="F10" s="1" t="s">
        <v>4</v>
      </c>
      <c r="G10" s="1" t="s">
        <v>4</v>
      </c>
    </row>
    <row r="11" spans="1:7" ht="12.75">
      <c r="A11" s="4" t="s">
        <v>20</v>
      </c>
      <c r="B11" s="5">
        <v>0</v>
      </c>
      <c r="C11" t="s">
        <v>4</v>
      </c>
      <c r="D11" s="1">
        <f>MAX(0,(U1_-UBE)/RB)</f>
        <v>0</v>
      </c>
      <c r="E11" s="1">
        <f>+(UN-UCE)/RC_</f>
        <v>0</v>
      </c>
      <c r="F11" s="1">
        <f>MAX(UCES,UN-H21_*IB*RC_/1000)</f>
        <v>15</v>
      </c>
      <c r="G11" s="1">
        <f>+UN-UCE</f>
        <v>0</v>
      </c>
    </row>
    <row r="12" spans="1:7" ht="12.75">
      <c r="A12" s="4" t="s">
        <v>21</v>
      </c>
      <c r="B12" s="5">
        <v>25</v>
      </c>
      <c r="C12" t="s">
        <v>4</v>
      </c>
      <c r="D12" s="1">
        <f>MAX(0,(U1max-UBE)/RB)</f>
        <v>121.5</v>
      </c>
      <c r="E12" s="1">
        <f>+(UN-F12)/RC_</f>
        <v>7</v>
      </c>
      <c r="F12" s="1">
        <f>MAX(UCES,UN-H21_*D12*RC_/1000)</f>
        <v>1</v>
      </c>
      <c r="G12" s="1">
        <f>+UN-F12</f>
        <v>14</v>
      </c>
    </row>
    <row r="27" spans="2:8" ht="12.75">
      <c r="B27" t="s">
        <v>16</v>
      </c>
      <c r="C27" t="s">
        <v>27</v>
      </c>
      <c r="D27" t="s">
        <v>22</v>
      </c>
      <c r="E27" t="s">
        <v>23</v>
      </c>
      <c r="F27" t="s">
        <v>26</v>
      </c>
      <c r="G27" t="s">
        <v>24</v>
      </c>
      <c r="H27" t="s">
        <v>25</v>
      </c>
    </row>
    <row r="28" spans="2:8" ht="12.75">
      <c r="B28">
        <v>0</v>
      </c>
      <c r="C28">
        <f aca="true" t="shared" si="0" ref="C28:C38">+(UN-B28)/RC_</f>
        <v>7.5</v>
      </c>
      <c r="E28">
        <v>0</v>
      </c>
      <c r="H28">
        <v>0</v>
      </c>
    </row>
    <row r="29" spans="2:8" ht="12.75">
      <c r="B29">
        <f>+UN/10</f>
        <v>1.5</v>
      </c>
      <c r="C29">
        <f t="shared" si="0"/>
        <v>6.75</v>
      </c>
      <c r="E29">
        <f aca="true" t="shared" si="1" ref="E29:E39">+H21_*IB/1000</f>
        <v>0</v>
      </c>
      <c r="H29">
        <f aca="true" t="shared" si="2" ref="H29:H39">+H21_*$D$12/1000</f>
        <v>12.15</v>
      </c>
    </row>
    <row r="30" spans="2:8" ht="12.75">
      <c r="B30">
        <f aca="true" t="shared" si="3" ref="B30:B38">+B29+B29-B28</f>
        <v>3</v>
      </c>
      <c r="C30">
        <f t="shared" si="0"/>
        <v>6</v>
      </c>
      <c r="E30">
        <f t="shared" si="1"/>
        <v>0</v>
      </c>
      <c r="H30">
        <f t="shared" si="2"/>
        <v>12.15</v>
      </c>
    </row>
    <row r="31" spans="2:8" ht="12.75">
      <c r="B31">
        <f t="shared" si="3"/>
        <v>4.5</v>
      </c>
      <c r="C31">
        <f t="shared" si="0"/>
        <v>5.25</v>
      </c>
      <c r="E31">
        <f t="shared" si="1"/>
        <v>0</v>
      </c>
      <c r="H31">
        <f t="shared" si="2"/>
        <v>12.15</v>
      </c>
    </row>
    <row r="32" spans="2:8" ht="12.75">
      <c r="B32">
        <f t="shared" si="3"/>
        <v>6</v>
      </c>
      <c r="C32">
        <f t="shared" si="0"/>
        <v>4.5</v>
      </c>
      <c r="E32">
        <f t="shared" si="1"/>
        <v>0</v>
      </c>
      <c r="H32">
        <f t="shared" si="2"/>
        <v>12.15</v>
      </c>
    </row>
    <row r="33" spans="2:8" ht="12.75">
      <c r="B33">
        <f t="shared" si="3"/>
        <v>7.5</v>
      </c>
      <c r="C33">
        <f t="shared" si="0"/>
        <v>3.75</v>
      </c>
      <c r="E33">
        <f t="shared" si="1"/>
        <v>0</v>
      </c>
      <c r="H33">
        <f t="shared" si="2"/>
        <v>12.15</v>
      </c>
    </row>
    <row r="34" spans="2:8" ht="12.75">
      <c r="B34">
        <f t="shared" si="3"/>
        <v>9</v>
      </c>
      <c r="C34">
        <f t="shared" si="0"/>
        <v>3</v>
      </c>
      <c r="E34">
        <f t="shared" si="1"/>
        <v>0</v>
      </c>
      <c r="H34">
        <f t="shared" si="2"/>
        <v>12.15</v>
      </c>
    </row>
    <row r="35" spans="2:8" ht="12.75">
      <c r="B35">
        <f t="shared" si="3"/>
        <v>10.5</v>
      </c>
      <c r="C35">
        <f t="shared" si="0"/>
        <v>2.25</v>
      </c>
      <c r="E35">
        <f t="shared" si="1"/>
        <v>0</v>
      </c>
      <c r="H35">
        <f t="shared" si="2"/>
        <v>12.15</v>
      </c>
    </row>
    <row r="36" spans="2:8" ht="12.75">
      <c r="B36">
        <f t="shared" si="3"/>
        <v>12</v>
      </c>
      <c r="C36">
        <f t="shared" si="0"/>
        <v>1.5</v>
      </c>
      <c r="E36">
        <f t="shared" si="1"/>
        <v>0</v>
      </c>
      <c r="H36">
        <f t="shared" si="2"/>
        <v>12.15</v>
      </c>
    </row>
    <row r="37" spans="2:8" ht="12.75">
      <c r="B37">
        <f t="shared" si="3"/>
        <v>13.5</v>
      </c>
      <c r="C37">
        <f t="shared" si="0"/>
        <v>0.75</v>
      </c>
      <c r="E37">
        <f t="shared" si="1"/>
        <v>0</v>
      </c>
      <c r="H37">
        <f t="shared" si="2"/>
        <v>12.15</v>
      </c>
    </row>
    <row r="38" spans="2:8" ht="12.75">
      <c r="B38">
        <f t="shared" si="3"/>
        <v>15</v>
      </c>
      <c r="C38">
        <f t="shared" si="0"/>
        <v>0</v>
      </c>
      <c r="E38">
        <f t="shared" si="1"/>
        <v>0</v>
      </c>
      <c r="H38">
        <f t="shared" si="2"/>
        <v>12.15</v>
      </c>
    </row>
    <row r="39" spans="2:8" ht="12.75">
      <c r="B39">
        <f>+UCE</f>
        <v>15</v>
      </c>
      <c r="D39">
        <f>+IC</f>
        <v>0</v>
      </c>
      <c r="E39">
        <f t="shared" si="1"/>
        <v>0</v>
      </c>
      <c r="H39">
        <f t="shared" si="2"/>
        <v>12.15</v>
      </c>
    </row>
    <row r="40" spans="2:6" ht="12.75">
      <c r="B40">
        <f>+UCES</f>
        <v>1</v>
      </c>
      <c r="F40">
        <v>0</v>
      </c>
    </row>
    <row r="41" spans="2:6" ht="12.75">
      <c r="B41">
        <f>+UCES</f>
        <v>1</v>
      </c>
      <c r="F41">
        <f>+ICMAX</f>
        <v>7</v>
      </c>
    </row>
    <row r="42" spans="2:7" ht="12.75">
      <c r="B42">
        <f>+F12</f>
        <v>1</v>
      </c>
      <c r="G42">
        <f>+E12</f>
        <v>7</v>
      </c>
    </row>
    <row r="46" spans="1:6" ht="12.75">
      <c r="A46" t="s">
        <v>17</v>
      </c>
      <c r="B46" t="s">
        <v>28</v>
      </c>
      <c r="C46" t="s">
        <v>9</v>
      </c>
      <c r="D46" t="s">
        <v>29</v>
      </c>
      <c r="E46" t="s">
        <v>8</v>
      </c>
      <c r="F46" t="s">
        <v>10</v>
      </c>
    </row>
    <row r="47" spans="1:6" ht="12.75">
      <c r="A47">
        <v>0</v>
      </c>
      <c r="B47">
        <f aca="true" t="shared" si="4" ref="B47:B52">+U1_</f>
        <v>0</v>
      </c>
      <c r="C47">
        <f aca="true" t="shared" si="5" ref="C47:C52">+UCE</f>
        <v>15</v>
      </c>
      <c r="D47">
        <f aca="true" t="shared" si="6" ref="D47:D65">+UN-C47</f>
        <v>0</v>
      </c>
      <c r="E47">
        <f aca="true" t="shared" si="7" ref="E47:E52">+IB</f>
        <v>0</v>
      </c>
      <c r="F47">
        <f aca="true" t="shared" si="8" ref="F47:F65">+D47/RC_</f>
        <v>0</v>
      </c>
    </row>
    <row r="48" spans="1:6" ht="12.75">
      <c r="A48">
        <v>1</v>
      </c>
      <c r="B48">
        <f t="shared" si="4"/>
        <v>0</v>
      </c>
      <c r="C48">
        <f t="shared" si="5"/>
        <v>15</v>
      </c>
      <c r="D48">
        <f t="shared" si="6"/>
        <v>0</v>
      </c>
      <c r="E48">
        <f t="shared" si="7"/>
        <v>0</v>
      </c>
      <c r="F48">
        <f t="shared" si="8"/>
        <v>0</v>
      </c>
    </row>
    <row r="49" spans="1:6" ht="12.75">
      <c r="A49">
        <v>2</v>
      </c>
      <c r="B49">
        <f t="shared" si="4"/>
        <v>0</v>
      </c>
      <c r="C49">
        <f t="shared" si="5"/>
        <v>15</v>
      </c>
      <c r="D49">
        <f t="shared" si="6"/>
        <v>0</v>
      </c>
      <c r="E49">
        <f t="shared" si="7"/>
        <v>0</v>
      </c>
      <c r="F49">
        <f t="shared" si="8"/>
        <v>0</v>
      </c>
    </row>
    <row r="50" spans="1:6" ht="12.75">
      <c r="A50">
        <v>3</v>
      </c>
      <c r="B50">
        <f t="shared" si="4"/>
        <v>0</v>
      </c>
      <c r="C50">
        <f t="shared" si="5"/>
        <v>15</v>
      </c>
      <c r="D50">
        <f t="shared" si="6"/>
        <v>0</v>
      </c>
      <c r="E50">
        <f t="shared" si="7"/>
        <v>0</v>
      </c>
      <c r="F50">
        <f t="shared" si="8"/>
        <v>0</v>
      </c>
    </row>
    <row r="51" spans="1:6" ht="12.75">
      <c r="A51">
        <v>4</v>
      </c>
      <c r="B51">
        <f t="shared" si="4"/>
        <v>0</v>
      </c>
      <c r="C51">
        <f t="shared" si="5"/>
        <v>15</v>
      </c>
      <c r="D51">
        <f t="shared" si="6"/>
        <v>0</v>
      </c>
      <c r="E51">
        <f t="shared" si="7"/>
        <v>0</v>
      </c>
      <c r="F51">
        <f t="shared" si="8"/>
        <v>0</v>
      </c>
    </row>
    <row r="52" spans="1:6" ht="12.75">
      <c r="A52">
        <v>5</v>
      </c>
      <c r="B52">
        <f t="shared" si="4"/>
        <v>0</v>
      </c>
      <c r="C52">
        <f t="shared" si="5"/>
        <v>15</v>
      </c>
      <c r="D52">
        <f t="shared" si="6"/>
        <v>0</v>
      </c>
      <c r="E52">
        <f t="shared" si="7"/>
        <v>0</v>
      </c>
      <c r="F52">
        <f t="shared" si="8"/>
        <v>0</v>
      </c>
    </row>
    <row r="53" spans="1:6" ht="12.75">
      <c r="A53">
        <v>5</v>
      </c>
      <c r="B53">
        <f aca="true" t="shared" si="9" ref="B53:B58">+U1max</f>
        <v>25</v>
      </c>
      <c r="C53">
        <f aca="true" t="shared" si="10" ref="C53:C58">+$F$12</f>
        <v>1</v>
      </c>
      <c r="D53">
        <f t="shared" si="6"/>
        <v>14</v>
      </c>
      <c r="E53">
        <f aca="true" t="shared" si="11" ref="E53:E58">+$D$12</f>
        <v>121.5</v>
      </c>
      <c r="F53">
        <f t="shared" si="8"/>
        <v>7</v>
      </c>
    </row>
    <row r="54" spans="1:6" ht="12.75">
      <c r="A54">
        <v>6</v>
      </c>
      <c r="B54">
        <f t="shared" si="9"/>
        <v>25</v>
      </c>
      <c r="C54">
        <f t="shared" si="10"/>
        <v>1</v>
      </c>
      <c r="D54">
        <f t="shared" si="6"/>
        <v>14</v>
      </c>
      <c r="E54">
        <f t="shared" si="11"/>
        <v>121.5</v>
      </c>
      <c r="F54">
        <f t="shared" si="8"/>
        <v>7</v>
      </c>
    </row>
    <row r="55" spans="1:6" ht="12.75">
      <c r="A55">
        <v>7</v>
      </c>
      <c r="B55">
        <f t="shared" si="9"/>
        <v>25</v>
      </c>
      <c r="C55">
        <f t="shared" si="10"/>
        <v>1</v>
      </c>
      <c r="D55">
        <f t="shared" si="6"/>
        <v>14</v>
      </c>
      <c r="E55">
        <f t="shared" si="11"/>
        <v>121.5</v>
      </c>
      <c r="F55">
        <f t="shared" si="8"/>
        <v>7</v>
      </c>
    </row>
    <row r="56" spans="1:6" ht="12.75">
      <c r="A56">
        <v>8</v>
      </c>
      <c r="B56">
        <f t="shared" si="9"/>
        <v>25</v>
      </c>
      <c r="C56">
        <f t="shared" si="10"/>
        <v>1</v>
      </c>
      <c r="D56">
        <f t="shared" si="6"/>
        <v>14</v>
      </c>
      <c r="E56">
        <f t="shared" si="11"/>
        <v>121.5</v>
      </c>
      <c r="F56">
        <f t="shared" si="8"/>
        <v>7</v>
      </c>
    </row>
    <row r="57" spans="1:6" ht="12.75">
      <c r="A57">
        <v>9</v>
      </c>
      <c r="B57">
        <f t="shared" si="9"/>
        <v>25</v>
      </c>
      <c r="C57">
        <f t="shared" si="10"/>
        <v>1</v>
      </c>
      <c r="D57">
        <f t="shared" si="6"/>
        <v>14</v>
      </c>
      <c r="E57">
        <f t="shared" si="11"/>
        <v>121.5</v>
      </c>
      <c r="F57">
        <f t="shared" si="8"/>
        <v>7</v>
      </c>
    </row>
    <row r="58" spans="1:6" ht="12.75">
      <c r="A58">
        <v>10</v>
      </c>
      <c r="B58">
        <f t="shared" si="9"/>
        <v>25</v>
      </c>
      <c r="C58">
        <f t="shared" si="10"/>
        <v>1</v>
      </c>
      <c r="D58">
        <f t="shared" si="6"/>
        <v>14</v>
      </c>
      <c r="E58">
        <f t="shared" si="11"/>
        <v>121.5</v>
      </c>
      <c r="F58">
        <f t="shared" si="8"/>
        <v>7</v>
      </c>
    </row>
    <row r="59" spans="1:6" ht="12.75">
      <c r="A59">
        <v>10</v>
      </c>
      <c r="B59">
        <f aca="true" t="shared" si="12" ref="B59:B64">+U1_</f>
        <v>0</v>
      </c>
      <c r="C59">
        <f aca="true" t="shared" si="13" ref="C59:C64">+UCE</f>
        <v>15</v>
      </c>
      <c r="D59">
        <f t="shared" si="6"/>
        <v>0</v>
      </c>
      <c r="E59">
        <f aca="true" t="shared" si="14" ref="E59:E64">+IB</f>
        <v>0</v>
      </c>
      <c r="F59">
        <f t="shared" si="8"/>
        <v>0</v>
      </c>
    </row>
    <row r="60" spans="1:6" ht="12.75">
      <c r="A60">
        <v>11</v>
      </c>
      <c r="B60">
        <f t="shared" si="12"/>
        <v>0</v>
      </c>
      <c r="C60">
        <f t="shared" si="13"/>
        <v>15</v>
      </c>
      <c r="D60">
        <f t="shared" si="6"/>
        <v>0</v>
      </c>
      <c r="E60">
        <f t="shared" si="14"/>
        <v>0</v>
      </c>
      <c r="F60">
        <f t="shared" si="8"/>
        <v>0</v>
      </c>
    </row>
    <row r="61" spans="1:6" ht="12.75">
      <c r="A61">
        <v>12</v>
      </c>
      <c r="B61">
        <f t="shared" si="12"/>
        <v>0</v>
      </c>
      <c r="C61">
        <f t="shared" si="13"/>
        <v>15</v>
      </c>
      <c r="D61">
        <f t="shared" si="6"/>
        <v>0</v>
      </c>
      <c r="E61">
        <f t="shared" si="14"/>
        <v>0</v>
      </c>
      <c r="F61">
        <f t="shared" si="8"/>
        <v>0</v>
      </c>
    </row>
    <row r="62" spans="1:6" ht="12.75">
      <c r="A62">
        <v>13</v>
      </c>
      <c r="B62">
        <f t="shared" si="12"/>
        <v>0</v>
      </c>
      <c r="C62">
        <f t="shared" si="13"/>
        <v>15</v>
      </c>
      <c r="D62">
        <f t="shared" si="6"/>
        <v>0</v>
      </c>
      <c r="E62">
        <f t="shared" si="14"/>
        <v>0</v>
      </c>
      <c r="F62">
        <f t="shared" si="8"/>
        <v>0</v>
      </c>
    </row>
    <row r="63" spans="1:6" ht="12.75">
      <c r="A63">
        <v>14</v>
      </c>
      <c r="B63">
        <f t="shared" si="12"/>
        <v>0</v>
      </c>
      <c r="C63">
        <f t="shared" si="13"/>
        <v>15</v>
      </c>
      <c r="D63">
        <f t="shared" si="6"/>
        <v>0</v>
      </c>
      <c r="E63">
        <f t="shared" si="14"/>
        <v>0</v>
      </c>
      <c r="F63">
        <f t="shared" si="8"/>
        <v>0</v>
      </c>
    </row>
    <row r="64" spans="1:6" ht="12.75">
      <c r="A64">
        <v>15</v>
      </c>
      <c r="B64">
        <f t="shared" si="12"/>
        <v>0</v>
      </c>
      <c r="C64">
        <f t="shared" si="13"/>
        <v>15</v>
      </c>
      <c r="D64">
        <f t="shared" si="6"/>
        <v>0</v>
      </c>
      <c r="E64">
        <f t="shared" si="14"/>
        <v>0</v>
      </c>
      <c r="F64">
        <f t="shared" si="8"/>
        <v>0</v>
      </c>
    </row>
    <row r="65" spans="1:6" ht="12.75">
      <c r="A65">
        <v>15</v>
      </c>
      <c r="B65">
        <f>+U1max</f>
        <v>25</v>
      </c>
      <c r="C65">
        <f>+$F$12</f>
        <v>1</v>
      </c>
      <c r="D65">
        <f t="shared" si="6"/>
        <v>14</v>
      </c>
      <c r="E65">
        <f>+$D$12</f>
        <v>121.5</v>
      </c>
      <c r="F65">
        <f t="shared" si="8"/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TRUNKY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TRUNKY</dc:creator>
  <cp:keywords/>
  <dc:description/>
  <cp:lastModifiedBy>TRUNKY</cp:lastModifiedBy>
  <dcterms:created xsi:type="dcterms:W3CDTF">2003-03-25T20:48:59Z</dcterms:created>
  <dcterms:modified xsi:type="dcterms:W3CDTF">2003-03-26T09:42:51Z</dcterms:modified>
  <cp:category/>
  <cp:version/>
  <cp:contentType/>
  <cp:contentStatus/>
</cp:coreProperties>
</file>