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32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<sst xmlns="http://schemas.openxmlformats.org/spreadsheetml/2006/main" count="40" uniqueCount="29">
  <si>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w</t>
  </si>
  <si>
    <t>R</t>
  </si>
  <si>
    <t>G</t>
  </si>
  <si>
    <t>a</t>
  </si>
  <si>
    <t>b</t>
  </si>
  <si>
    <t>Z</t>
  </si>
  <si>
    <t>Re{Z}</t>
  </si>
  <si>
    <t>Im{Z}</t>
  </si>
  <si>
    <t>vf</t>
  </si>
  <si>
    <t>Z0</t>
  </si>
  <si>
    <t>Zk</t>
  </si>
  <si>
    <t>j0</t>
  </si>
  <si>
    <t>f</t>
  </si>
  <si>
    <r>
      <t>j</t>
    </r>
    <r>
      <rPr>
        <b/>
        <sz val="10"/>
        <rFont val="Arial"/>
        <family val="2"/>
      </rPr>
      <t>k</t>
    </r>
  </si>
  <si>
    <r>
      <t>j</t>
    </r>
    <r>
      <rPr>
        <b/>
        <sz val="10"/>
        <rFont val="Arial"/>
        <family val="2"/>
      </rPr>
      <t>z</t>
    </r>
  </si>
  <si>
    <r>
      <t>[</t>
    </r>
    <r>
      <rPr>
        <sz val="10"/>
        <rFont val="Arial"/>
        <family val="0"/>
      </rPr>
      <t>Ω</t>
    </r>
    <r>
      <rPr>
        <sz val="10"/>
        <rFont val="Arial"/>
        <family val="0"/>
      </rPr>
      <t>/km]</t>
    </r>
  </si>
  <si>
    <r>
      <t>[</t>
    </r>
    <r>
      <rPr>
        <sz val="10"/>
        <rFont val="Arial"/>
        <family val="0"/>
      </rPr>
      <t>µ</t>
    </r>
    <r>
      <rPr>
        <sz val="10"/>
        <rFont val="Arial"/>
        <family val="0"/>
      </rPr>
      <t>S/km]</t>
    </r>
  </si>
  <si>
    <t>[mNp/km]</t>
  </si>
  <si>
    <t>[rad/km]</t>
  </si>
  <si>
    <t>[°]</t>
  </si>
  <si>
    <t>[Ω]</t>
  </si>
  <si>
    <t>[kHz]</t>
  </si>
  <si>
    <t>[s-1]</t>
  </si>
  <si>
    <t>[m/s]</t>
  </si>
  <si>
    <t>[Np/km]</t>
  </si>
  <si>
    <t>[dB/km]</t>
  </si>
  <si>
    <t>Tabuľka hodnôt</t>
  </si>
  <si>
    <r>
      <t xml:space="preserve">DK </t>
    </r>
    <r>
      <rPr>
        <sz val="10"/>
        <rFont val="Arial"/>
        <family val="0"/>
      </rPr>
      <t>Φ 1,2</t>
    </r>
    <r>
      <rPr>
        <sz val="10"/>
        <rFont val="Arial"/>
        <family val="0"/>
      </rPr>
      <t xml:space="preserve"> Cu XV</t>
    </r>
  </si>
  <si>
    <t>poznámka: výpočet vykonaný s hodnotami L=0,8 mH/km a C=37 nF/km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</si>
</sst>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 ;\-0.00\ "/>
    <numFmt numFmtId="174" formatCode="00000"/>
    <numFmt numFmtId="175" formatCode="0.000"/>
    <numFmt numFmtId="176" formatCode="0.0000"/>
    <numFmt numFmtId="177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 locked="0"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72" fontId="1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6" fontId="2" fillId="0" borderId="2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2" fontId="2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72" fontId="0" fillId="0" borderId="5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5" xfId="0" applyNumberFormat="1" applyBorder="1" applyAlignment="1" applyProtection="1">
      <alignment/>
      <protection locked="0"/>
    </xf>
    <xf numFmtId="172" fontId="0" fillId="0" borderId="2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590550" cy="161925"/>
    <xdr:sp>
      <xdr:nvSpPr>
        <xdr:cNvPr id="1" name="TextBox 2"/>
        <xdr:cNvSpPr txBox="1">
          <a:spLocks noChangeArrowheads="1"/>
        </xdr:cNvSpPr>
      </xdr:nvSpPr>
      <xdr:spPr>
        <a:xfrm>
          <a:off x="4362450" y="87630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workbookViewId="0" topLeftCell="A1">
      <selection activeCell="P35" sqref="P35"/>
    </sheetView>
  </sheetViews>
  <sheetFormatPr defaultColWidth="9.140625" defaultRowHeight="12.75"/>
  <cols>
    <col min="1" max="1" width="5.421875" style="0" bestFit="1" customWidth="1"/>
    <col min="2" max="2" width="7.00390625" style="0" bestFit="1" customWidth="1"/>
    <col min="3" max="3" width="6.7109375" style="0" bestFit="1" customWidth="1"/>
    <col min="4" max="4" width="7.57421875" style="0" bestFit="1" customWidth="1"/>
    <col min="5" max="5" width="7.57421875" style="49" bestFit="1" customWidth="1"/>
    <col min="6" max="6" width="9.140625" style="43" bestFit="1" customWidth="1"/>
    <col min="7" max="7" width="7.57421875" style="0" bestFit="1" customWidth="1"/>
    <col min="8" max="8" width="7.8515625" style="0" bestFit="1" customWidth="1"/>
    <col min="9" max="9" width="6.57421875" style="43" bestFit="1" customWidth="1"/>
    <col min="10" max="10" width="6.140625" style="43" bestFit="1" customWidth="1"/>
    <col min="11" max="11" width="5.8515625" style="46" bestFit="1" customWidth="1"/>
    <col min="12" max="12" width="6.140625" style="46" bestFit="1" customWidth="1"/>
    <col min="13" max="13" width="7.00390625" style="0" bestFit="1" customWidth="1"/>
    <col min="14" max="14" width="7.57421875" style="0" bestFit="1" customWidth="1"/>
    <col min="15" max="15" width="6.140625" style="0" bestFit="1" customWidth="1"/>
    <col min="16" max="16" width="5.57421875" style="46" bestFit="1" customWidth="1"/>
    <col min="17" max="17" width="6.140625" style="0" bestFit="1" customWidth="1"/>
    <col min="18" max="18" width="5.57421875" style="46" bestFit="1" customWidth="1"/>
    <col min="19" max="19" width="6.140625" style="43" bestFit="1" customWidth="1"/>
  </cols>
  <sheetData>
    <row r="2" spans="7:11" ht="18">
      <c r="G2" s="58" t="s">
        <v>26</v>
      </c>
      <c r="H2" s="58"/>
      <c r="I2" s="58"/>
      <c r="J2" s="58"/>
      <c r="K2" s="58"/>
    </row>
    <row r="4" spans="8:10" ht="12.75">
      <c r="H4" s="59" t="s">
        <v>27</v>
      </c>
      <c r="I4" s="59"/>
      <c r="J4" s="59"/>
    </row>
    <row r="6" spans="1:19" s="1" customFormat="1" ht="12.75">
      <c r="A6" s="2" t="s">
        <v>12</v>
      </c>
      <c r="B6" s="3" t="s">
        <v>0</v>
      </c>
      <c r="C6" s="4" t="s">
        <v>1</v>
      </c>
      <c r="D6" s="4" t="s">
        <v>2</v>
      </c>
      <c r="E6" s="47" t="s">
        <v>3</v>
      </c>
      <c r="F6" s="41" t="s">
        <v>3</v>
      </c>
      <c r="G6" s="5" t="s">
        <v>3</v>
      </c>
      <c r="H6" s="5" t="s">
        <v>4</v>
      </c>
      <c r="I6" s="41" t="s">
        <v>5</v>
      </c>
      <c r="J6" s="41"/>
      <c r="K6" s="44" t="s">
        <v>6</v>
      </c>
      <c r="L6" s="44" t="s">
        <v>7</v>
      </c>
      <c r="M6" s="4" t="s">
        <v>8</v>
      </c>
      <c r="N6" s="4" t="s">
        <v>9</v>
      </c>
      <c r="O6" s="5" t="s">
        <v>11</v>
      </c>
      <c r="P6" s="44" t="s">
        <v>10</v>
      </c>
      <c r="Q6" s="5" t="s">
        <v>13</v>
      </c>
      <c r="R6" s="44" t="s">
        <v>5</v>
      </c>
      <c r="S6" s="50" t="s">
        <v>14</v>
      </c>
    </row>
    <row r="7" spans="1:19" ht="12.75">
      <c r="A7" s="6" t="s">
        <v>21</v>
      </c>
      <c r="B7" s="7" t="s">
        <v>22</v>
      </c>
      <c r="C7" s="7" t="s">
        <v>15</v>
      </c>
      <c r="D7" s="7" t="s">
        <v>16</v>
      </c>
      <c r="E7" s="48" t="s">
        <v>24</v>
      </c>
      <c r="F7" s="42" t="s">
        <v>17</v>
      </c>
      <c r="G7" s="7" t="s">
        <v>25</v>
      </c>
      <c r="H7" s="7" t="s">
        <v>18</v>
      </c>
      <c r="I7" s="42" t="s">
        <v>20</v>
      </c>
      <c r="J7" s="42" t="s">
        <v>19</v>
      </c>
      <c r="K7" s="45" t="s">
        <v>20</v>
      </c>
      <c r="L7" s="45" t="s">
        <v>20</v>
      </c>
      <c r="M7" s="7" t="s">
        <v>23</v>
      </c>
      <c r="N7" s="7" t="s">
        <v>20</v>
      </c>
      <c r="O7" s="7" t="s">
        <v>19</v>
      </c>
      <c r="P7" s="45" t="s">
        <v>20</v>
      </c>
      <c r="Q7" s="7" t="s">
        <v>19</v>
      </c>
      <c r="R7" s="45" t="s">
        <v>20</v>
      </c>
      <c r="S7" s="51" t="s">
        <v>19</v>
      </c>
    </row>
    <row r="8" spans="1:19" ht="12.75">
      <c r="A8" s="6"/>
      <c r="B8" s="7"/>
      <c r="C8" s="7"/>
      <c r="D8" s="7"/>
      <c r="E8" s="48"/>
      <c r="F8" s="42"/>
      <c r="G8" s="7"/>
      <c r="H8" s="7"/>
      <c r="I8" s="42"/>
      <c r="J8" s="42"/>
      <c r="K8" s="45"/>
      <c r="L8" s="45"/>
      <c r="M8" s="7"/>
      <c r="N8" s="7"/>
      <c r="O8" s="7"/>
      <c r="P8" s="45"/>
      <c r="Q8" s="7"/>
      <c r="R8" s="45"/>
      <c r="S8" s="51"/>
    </row>
    <row r="9" spans="1:19" ht="12.75">
      <c r="A9" s="19">
        <v>0.3</v>
      </c>
      <c r="B9" s="20">
        <f>2*PI()*($A9*1000)</f>
        <v>1884.9555921538758</v>
      </c>
      <c r="C9" s="21">
        <v>28.8</v>
      </c>
      <c r="D9" s="22">
        <v>0.262</v>
      </c>
      <c r="E9" s="23">
        <f>SQRT(1/2*(($C9*$D9*0.000001)-($B9^2*0.0008*37*0.000000001))+1/2*SQRT(($C9^2+$B9^2*0.0008^2)*(($D9*0.000001)^2+$B9^2*(37*10^-9)^2)))</f>
        <v>0.03093339166427157</v>
      </c>
      <c r="F9" s="24">
        <f>E9*1000</f>
        <v>30.933391664271568</v>
      </c>
      <c r="G9" s="23">
        <f>E9*8.686</f>
        <v>0.26868743999586286</v>
      </c>
      <c r="H9" s="23">
        <f>SQRT(1/2*(-($C9*$D9*0.000001)+($B9^2*0.0008*37*0.000000001))+1/2*SQRT(($C9^2+$B9^2*0.0008^2)*(($D9*0.000001)^2+$B9^2*(37*10^-9)^2)))</f>
        <v>0.03247305997828406</v>
      </c>
      <c r="I9" s="38">
        <v>643.0437796955031</v>
      </c>
      <c r="J9" s="38">
        <v>-43.393749506712425</v>
      </c>
      <c r="K9" s="55">
        <v>467.26751956320396</v>
      </c>
      <c r="L9" s="55">
        <v>-441.7763775558054</v>
      </c>
      <c r="M9" s="20">
        <f>$B9/$H9</f>
        <v>58046.749934081214</v>
      </c>
      <c r="N9" s="24">
        <f>I9*SQRT((COSH($E9*10))^2*(SINH($E9*10))^2+(COS($H9*10))^2*(SIN($H9*10))^2)/((SINH($E9*10))^2*(COS($H9*10))^2+(COSH($E9*10))^2*(SIN($H9*10))^2)</f>
        <v>1433.6641065462175</v>
      </c>
      <c r="O9" s="24">
        <f aca="true" t="shared" si="0" ref="O9:O28">$J9-(360/(2*PI()))*ATAN(((SIN($H9*10)*COS($H9*10))/(SINH($E9*10)*COSH($E9*10))))</f>
        <v>-85.94053632695434</v>
      </c>
      <c r="P9" s="52">
        <f>I9*SQRT((SINH($E9*10))^2*(COSH($E9*10))^2+(COS($H9*10))^2*(SIN($H9*10))^2)/((COSH($E9*10))^2*(COS($H9*10))^2+(SINH($E9*10))^2*(SIN($H9*10))^2)</f>
        <v>288.4255110503098</v>
      </c>
      <c r="Q9" s="24">
        <f aca="true" t="shared" si="1" ref="Q9:Q28">$J9+(360/(2*PI()))*ATAN(((SIN($H9*10)*COS($H9*10))/(SINH($E9*10)*COSH($E9*10))))</f>
        <v>-0.8469626864704978</v>
      </c>
      <c r="R9" s="52">
        <f>SQRT(N9*P9)</f>
        <v>643.043779695503</v>
      </c>
      <c r="S9" s="25">
        <f>(O9+Q9)/2</f>
        <v>-43.393749506712425</v>
      </c>
    </row>
    <row r="10" spans="1:19" ht="12.75">
      <c r="A10" s="8">
        <v>0.6</v>
      </c>
      <c r="B10" s="9">
        <f>2*PI()*($A10*1000)</f>
        <v>3769.9111843077517</v>
      </c>
      <c r="C10" s="10">
        <v>28.8</v>
      </c>
      <c r="D10" s="11">
        <v>0.438</v>
      </c>
      <c r="E10" s="12">
        <f aca="true" t="shared" si="2" ref="E10:E28">SQRT(1/2*(($C10*$D10*0.000001)-($B10^2*0.0008*37*0.000000001))+1/2*SQRT(($C10^2+$B10^2*0.0008^2)*(($D10*0.000001)^2+$B10^2*(37*10^-9)^2)))</f>
        <v>0.04260948517245625</v>
      </c>
      <c r="F10" s="13">
        <f aca="true" t="shared" si="3" ref="F10:F28">E10*1000</f>
        <v>42.60948517245625</v>
      </c>
      <c r="G10" s="12">
        <f aca="true" t="shared" si="4" ref="G10:G28">E10*8.686</f>
        <v>0.37010598820795504</v>
      </c>
      <c r="H10" s="12">
        <f aca="true" t="shared" si="5" ref="H10:H28">SQRT(1/2*(-($C10*$D10*0.000001)+($B10^2*0.0008*37*0.000000001))+1/2*SQRT(($C10^2+$B10^2*0.0008^2)*(($D10*0.000001)^2+$B10^2*(37*10^-9)^2)))</f>
        <v>0.04715544342548167</v>
      </c>
      <c r="I10" s="39">
        <v>455.6306318512808</v>
      </c>
      <c r="J10" s="39">
        <v>-41.92093814769069</v>
      </c>
      <c r="K10" s="56">
        <v>339.01991967870714</v>
      </c>
      <c r="L10" s="56">
        <v>-304.40888085310576</v>
      </c>
      <c r="M10" s="9">
        <f aca="true" t="shared" si="6" ref="M10:M28">$B10/$H10</f>
        <v>79946.46875212253</v>
      </c>
      <c r="N10" s="13">
        <f aca="true" t="shared" si="7" ref="N10:N28">I10*SQRT((COSH($E10*10))^2*(SINH($E10*10))^2+(COS($H10*10))^2*(SIN($H10*10))^2)/((SINH($E10*10))^2*(COS($H10*10))^2+(COSH($E10*10))^2*(SIN($H10*10))^2)</f>
        <v>716.2558314283864</v>
      </c>
      <c r="O10" s="13">
        <f t="shared" si="0"/>
        <v>-82.08066538419764</v>
      </c>
      <c r="P10" s="53">
        <f aca="true" t="shared" si="8" ref="P10:P28">I10*SQRT((SINH($E10*10))^2*(COSH($E10*10))^2+(COS($H10*10))^2*(SIN($H10*10))^2)/((COSH($E10*10))^2*(COS($H10*10))^2+(SINH($E10*10))^2*(SIN($H10*10))^2)</f>
        <v>289.839556722623</v>
      </c>
      <c r="Q10" s="13">
        <f t="shared" si="1"/>
        <v>-1.7612109111837384</v>
      </c>
      <c r="R10" s="53">
        <f aca="true" t="shared" si="9" ref="R10:R28">SQRT(N10*P10)</f>
        <v>455.6306318512807</v>
      </c>
      <c r="S10" s="14">
        <f aca="true" t="shared" si="10" ref="S10:S28">(O10+Q10)/2</f>
        <v>-41.92093814769069</v>
      </c>
    </row>
    <row r="11" spans="1:19" ht="12.75">
      <c r="A11" s="8">
        <v>0.9</v>
      </c>
      <c r="B11" s="9">
        <f>2*PI()*($A11*1000)</f>
        <v>5654.8667764616275</v>
      </c>
      <c r="C11" s="10">
        <v>28.8</v>
      </c>
      <c r="D11" s="15">
        <v>0.71</v>
      </c>
      <c r="E11" s="12">
        <f t="shared" si="2"/>
        <v>0.05086089984446412</v>
      </c>
      <c r="F11" s="13">
        <f t="shared" si="3"/>
        <v>50.860899844464114</v>
      </c>
      <c r="G11" s="12">
        <f t="shared" si="4"/>
        <v>0.4417777760490153</v>
      </c>
      <c r="H11" s="12">
        <f t="shared" si="5"/>
        <v>0.05926987154930137</v>
      </c>
      <c r="I11" s="39">
        <v>373.27540301356976</v>
      </c>
      <c r="J11" s="39">
        <v>-40.43925937057018</v>
      </c>
      <c r="K11" s="56">
        <v>284.0976821309314</v>
      </c>
      <c r="L11" s="56">
        <v>-242.1219393255704</v>
      </c>
      <c r="M11" s="9">
        <f t="shared" si="6"/>
        <v>95408.79081807767</v>
      </c>
      <c r="N11" s="13">
        <f t="shared" si="7"/>
        <v>477.01636348674936</v>
      </c>
      <c r="O11" s="13">
        <f t="shared" si="0"/>
        <v>-78.06994569121103</v>
      </c>
      <c r="P11" s="53">
        <f t="shared" si="8"/>
        <v>292.09590521481846</v>
      </c>
      <c r="Q11" s="13">
        <f t="shared" si="1"/>
        <v>-2.808573049929322</v>
      </c>
      <c r="R11" s="53">
        <f t="shared" si="9"/>
        <v>373.27540301356976</v>
      </c>
      <c r="S11" s="14">
        <f t="shared" si="10"/>
        <v>-40.43925937057018</v>
      </c>
    </row>
    <row r="12" spans="1:19" ht="12.75">
      <c r="A12" s="8">
        <v>1.3</v>
      </c>
      <c r="B12" s="9">
        <f aca="true" t="shared" si="11" ref="B12:B28">2*PI()*($A12*1000)</f>
        <v>8168.140899333462</v>
      </c>
      <c r="C12" s="10">
        <v>28.8</v>
      </c>
      <c r="D12" s="15">
        <v>1.08</v>
      </c>
      <c r="E12" s="12">
        <f t="shared" si="2"/>
        <v>0.05908254292085534</v>
      </c>
      <c r="F12" s="13">
        <f t="shared" si="3"/>
        <v>59.08254292085534</v>
      </c>
      <c r="G12" s="12">
        <f t="shared" si="4"/>
        <v>0.5131909678105495</v>
      </c>
      <c r="H12" s="12">
        <f t="shared" si="5"/>
        <v>0.07371913754402645</v>
      </c>
      <c r="I12" s="39">
        <v>312.5954660623051</v>
      </c>
      <c r="J12" s="39">
        <v>-38.50584329032789</v>
      </c>
      <c r="K12" s="56">
        <v>244.61991453343202</v>
      </c>
      <c r="L12" s="56">
        <v>-194.62020146009036</v>
      </c>
      <c r="M12" s="9">
        <f t="shared" si="6"/>
        <v>110800.82013242891</v>
      </c>
      <c r="N12" s="13">
        <f t="shared" si="7"/>
        <v>329.95114007483267</v>
      </c>
      <c r="O12" s="13">
        <f t="shared" si="0"/>
        <v>-72.49119773759298</v>
      </c>
      <c r="P12" s="53">
        <f t="shared" si="8"/>
        <v>296.1527133397624</v>
      </c>
      <c r="Q12" s="13">
        <f t="shared" si="1"/>
        <v>-4.520488843062786</v>
      </c>
      <c r="R12" s="53">
        <f t="shared" si="9"/>
        <v>312.59546606230504</v>
      </c>
      <c r="S12" s="14">
        <f t="shared" si="10"/>
        <v>-38.50584329032789</v>
      </c>
    </row>
    <row r="13" spans="1:19" ht="12.75">
      <c r="A13" s="26">
        <v>1.5</v>
      </c>
      <c r="B13" s="27">
        <f t="shared" si="11"/>
        <v>9424.77796076938</v>
      </c>
      <c r="C13" s="28">
        <v>28.8</v>
      </c>
      <c r="D13" s="29">
        <v>1.47</v>
      </c>
      <c r="E13" s="30">
        <f t="shared" si="2"/>
        <v>0.06242866037586659</v>
      </c>
      <c r="F13" s="31">
        <f t="shared" si="3"/>
        <v>62.42866037586659</v>
      </c>
      <c r="G13" s="30">
        <f t="shared" si="4"/>
        <v>0.5422553440247773</v>
      </c>
      <c r="H13" s="30">
        <f t="shared" si="5"/>
        <v>0.08052492936212674</v>
      </c>
      <c r="I13" s="40">
        <v>292.1833573619276</v>
      </c>
      <c r="J13" s="40">
        <v>-37.54386529179386</v>
      </c>
      <c r="K13" s="57">
        <v>231.6683984879423</v>
      </c>
      <c r="L13" s="57">
        <v>-178.04737420506896</v>
      </c>
      <c r="M13" s="27">
        <f t="shared" si="6"/>
        <v>117041.74142625366</v>
      </c>
      <c r="N13" s="31">
        <f t="shared" si="7"/>
        <v>286.0980227050837</v>
      </c>
      <c r="O13" s="31">
        <f t="shared" si="0"/>
        <v>-69.54140335114445</v>
      </c>
      <c r="P13" s="54">
        <f t="shared" si="8"/>
        <v>298.39812771894054</v>
      </c>
      <c r="Q13" s="31">
        <f t="shared" si="1"/>
        <v>-5.546327232443264</v>
      </c>
      <c r="R13" s="54">
        <f t="shared" si="9"/>
        <v>292.1833573619276</v>
      </c>
      <c r="S13" s="32">
        <f t="shared" si="10"/>
        <v>-37.54386529179386</v>
      </c>
    </row>
    <row r="14" spans="1:19" ht="12.75">
      <c r="A14" s="17">
        <v>2</v>
      </c>
      <c r="B14" s="9">
        <f t="shared" si="11"/>
        <v>12566.370614359172</v>
      </c>
      <c r="C14" s="10">
        <v>29</v>
      </c>
      <c r="D14" s="15">
        <v>1.9</v>
      </c>
      <c r="E14" s="23">
        <f t="shared" si="2"/>
        <v>0.06946903729030847</v>
      </c>
      <c r="F14" s="24">
        <f t="shared" si="3"/>
        <v>69.46903729030846</v>
      </c>
      <c r="G14" s="12">
        <f t="shared" si="4"/>
        <v>0.6034080579036194</v>
      </c>
      <c r="H14" s="23">
        <f t="shared" si="5"/>
        <v>0.09718586207056143</v>
      </c>
      <c r="I14" s="38">
        <v>256.92867739372826</v>
      </c>
      <c r="J14" s="38">
        <v>-35.3232793091358</v>
      </c>
      <c r="K14" s="55">
        <v>209.62881156891382</v>
      </c>
      <c r="L14" s="55">
        <v>-148.5533797242436</v>
      </c>
      <c r="M14" s="9">
        <f t="shared" si="6"/>
        <v>129302.45559004668</v>
      </c>
      <c r="N14" s="24">
        <f t="shared" si="7"/>
        <v>216.18100101980718</v>
      </c>
      <c r="O14" s="13">
        <f t="shared" si="0"/>
        <v>-61.656028333066075</v>
      </c>
      <c r="P14" s="52">
        <f t="shared" si="8"/>
        <v>305.3568304147239</v>
      </c>
      <c r="Q14" s="13">
        <f t="shared" si="1"/>
        <v>-8.99053028520552</v>
      </c>
      <c r="R14" s="52">
        <f t="shared" si="9"/>
        <v>256.9286773937283</v>
      </c>
      <c r="S14" s="25">
        <f t="shared" si="10"/>
        <v>-35.3232793091358</v>
      </c>
    </row>
    <row r="15" spans="1:19" ht="12.75">
      <c r="A15" s="8">
        <v>2.5</v>
      </c>
      <c r="B15" s="9">
        <f t="shared" si="11"/>
        <v>15707.963267948966</v>
      </c>
      <c r="C15" s="10">
        <v>29.2</v>
      </c>
      <c r="D15" s="16">
        <v>2.22</v>
      </c>
      <c r="E15" s="12">
        <f t="shared" si="2"/>
        <v>0.07495721502844721</v>
      </c>
      <c r="F15" s="13">
        <f t="shared" si="3"/>
        <v>74.95721502844721</v>
      </c>
      <c r="G15" s="12">
        <f t="shared" si="4"/>
        <v>0.6510783697370924</v>
      </c>
      <c r="H15" s="12">
        <f t="shared" si="5"/>
        <v>0.11338989082641802</v>
      </c>
      <c r="I15" s="39">
        <v>233.87158625205</v>
      </c>
      <c r="J15" s="39">
        <v>-33.2481355314808</v>
      </c>
      <c r="K15" s="56">
        <v>195.58774247904338</v>
      </c>
      <c r="L15" s="56">
        <v>-128.2238427438574</v>
      </c>
      <c r="M15" s="9">
        <f t="shared" si="6"/>
        <v>138530.54406759568</v>
      </c>
      <c r="N15" s="13">
        <f t="shared" si="7"/>
        <v>176.72109260800636</v>
      </c>
      <c r="O15" s="13">
        <f t="shared" si="0"/>
        <v>-53.06976086136045</v>
      </c>
      <c r="P15" s="53">
        <f t="shared" si="8"/>
        <v>309.5041913155989</v>
      </c>
      <c r="Q15" s="13">
        <f t="shared" si="1"/>
        <v>-13.426510201601147</v>
      </c>
      <c r="R15" s="53">
        <f t="shared" si="9"/>
        <v>233.87158625205004</v>
      </c>
      <c r="S15" s="14">
        <f t="shared" si="10"/>
        <v>-33.2481355314808</v>
      </c>
    </row>
    <row r="16" spans="1:19" ht="12.75">
      <c r="A16" s="17">
        <v>3</v>
      </c>
      <c r="B16" s="9">
        <f t="shared" si="11"/>
        <v>18849.55592153876</v>
      </c>
      <c r="C16" s="10">
        <v>29.3</v>
      </c>
      <c r="D16" s="15">
        <v>2.93</v>
      </c>
      <c r="E16" s="12">
        <f t="shared" si="2"/>
        <v>0.079219240312271</v>
      </c>
      <c r="F16" s="13">
        <f t="shared" si="3"/>
        <v>79.219240312271</v>
      </c>
      <c r="G16" s="12">
        <f t="shared" si="4"/>
        <v>0.6880983213523859</v>
      </c>
      <c r="H16" s="12">
        <f t="shared" si="5"/>
        <v>0.12925513330407484</v>
      </c>
      <c r="I16" s="39">
        <v>217.36653740009737</v>
      </c>
      <c r="J16" s="39">
        <v>-31.263030875822846</v>
      </c>
      <c r="K16" s="56">
        <v>185.80358220989683</v>
      </c>
      <c r="L16" s="56">
        <v>-112.80620736146591</v>
      </c>
      <c r="M16" s="9">
        <f t="shared" si="6"/>
        <v>145832.16495699916</v>
      </c>
      <c r="N16" s="13">
        <f t="shared" si="7"/>
        <v>153.55026968968758</v>
      </c>
      <c r="O16" s="13">
        <f t="shared" si="0"/>
        <v>-44.006376175166466</v>
      </c>
      <c r="P16" s="53">
        <f t="shared" si="8"/>
        <v>307.70516832560867</v>
      </c>
      <c r="Q16" s="13">
        <f t="shared" si="1"/>
        <v>-18.51968557647923</v>
      </c>
      <c r="R16" s="53">
        <f t="shared" si="9"/>
        <v>217.36653740009734</v>
      </c>
      <c r="S16" s="14">
        <f t="shared" si="10"/>
        <v>-31.26303087582285</v>
      </c>
    </row>
    <row r="17" spans="1:19" ht="12.75">
      <c r="A17" s="17">
        <v>6</v>
      </c>
      <c r="B17" s="9">
        <f t="shared" si="11"/>
        <v>37699.11184307752</v>
      </c>
      <c r="C17" s="10">
        <v>29.5</v>
      </c>
      <c r="D17" s="15">
        <v>4.99</v>
      </c>
      <c r="E17" s="12">
        <f t="shared" si="2"/>
        <v>0.09199490151902091</v>
      </c>
      <c r="F17" s="13">
        <f t="shared" si="3"/>
        <v>91.99490151902091</v>
      </c>
      <c r="G17" s="12">
        <f t="shared" si="4"/>
        <v>0.7990677145942157</v>
      </c>
      <c r="H17" s="12">
        <f t="shared" si="5"/>
        <v>0.22446393631204467</v>
      </c>
      <c r="I17" s="39">
        <v>173.9109738572468</v>
      </c>
      <c r="J17" s="39">
        <v>-22.080943047017804</v>
      </c>
      <c r="K17" s="56">
        <v>161.1552498794781</v>
      </c>
      <c r="L17" s="56">
        <v>-65.37593031276076</v>
      </c>
      <c r="M17" s="9">
        <f t="shared" si="6"/>
        <v>167951.75413242806</v>
      </c>
      <c r="N17" s="13">
        <f t="shared" si="7"/>
        <v>162.369910953098</v>
      </c>
      <c r="O17" s="13">
        <f t="shared" si="0"/>
        <v>-4.450097416167441</v>
      </c>
      <c r="P17" s="53">
        <f t="shared" si="8"/>
        <v>186.2723619816022</v>
      </c>
      <c r="Q17" s="13">
        <f t="shared" si="1"/>
        <v>-39.71178867786817</v>
      </c>
      <c r="R17" s="53">
        <f t="shared" si="9"/>
        <v>173.91097385724683</v>
      </c>
      <c r="S17" s="14">
        <f t="shared" si="10"/>
        <v>-22.080943047017804</v>
      </c>
    </row>
    <row r="18" spans="1:19" ht="12.75">
      <c r="A18" s="17">
        <v>15</v>
      </c>
      <c r="B18" s="9">
        <f t="shared" si="11"/>
        <v>94247.7796076938</v>
      </c>
      <c r="C18" s="10">
        <v>30.8</v>
      </c>
      <c r="D18" s="16">
        <v>12.1</v>
      </c>
      <c r="E18" s="30">
        <f t="shared" si="2"/>
        <v>0.10359956465424175</v>
      </c>
      <c r="F18" s="31">
        <f t="shared" si="3"/>
        <v>103.59956465424175</v>
      </c>
      <c r="G18" s="12">
        <f t="shared" si="4"/>
        <v>0.8998658185867439</v>
      </c>
      <c r="H18" s="30">
        <f t="shared" si="5"/>
        <v>0.5227680662029471</v>
      </c>
      <c r="I18" s="40">
        <v>152.82643288514944</v>
      </c>
      <c r="J18" s="40">
        <v>-11.010546739230804</v>
      </c>
      <c r="K18" s="57">
        <v>150.01321057021926</v>
      </c>
      <c r="L18" s="57">
        <v>-29.188272350623098</v>
      </c>
      <c r="M18" s="9">
        <f t="shared" si="6"/>
        <v>180286.03065265517</v>
      </c>
      <c r="N18" s="31">
        <f t="shared" si="7"/>
        <v>134.43570258487588</v>
      </c>
      <c r="O18" s="13">
        <f t="shared" si="0"/>
        <v>1.3686695199771464</v>
      </c>
      <c r="P18" s="54">
        <f t="shared" si="8"/>
        <v>173.73300499287635</v>
      </c>
      <c r="Q18" s="13">
        <f t="shared" si="1"/>
        <v>-23.389762998438755</v>
      </c>
      <c r="R18" s="54">
        <f t="shared" si="9"/>
        <v>152.82643288514944</v>
      </c>
      <c r="S18" s="32">
        <f t="shared" si="10"/>
        <v>-11.010546739230804</v>
      </c>
    </row>
    <row r="19" spans="1:19" ht="12.75">
      <c r="A19" s="33">
        <v>25</v>
      </c>
      <c r="B19" s="20">
        <f t="shared" si="11"/>
        <v>157079.63267948964</v>
      </c>
      <c r="C19" s="21">
        <v>33</v>
      </c>
      <c r="D19" s="34">
        <v>27.1</v>
      </c>
      <c r="E19" s="23">
        <f t="shared" si="2"/>
        <v>0.11328243600523456</v>
      </c>
      <c r="F19" s="24">
        <f t="shared" si="3"/>
        <v>113.28243600523456</v>
      </c>
      <c r="G19" s="23">
        <f t="shared" si="4"/>
        <v>0.9839712391414674</v>
      </c>
      <c r="H19" s="23">
        <f t="shared" si="5"/>
        <v>0.8615621486508634</v>
      </c>
      <c r="I19" s="38">
        <v>149.51415485527852</v>
      </c>
      <c r="J19" s="38">
        <v>-7.223404889009845</v>
      </c>
      <c r="K19" s="55">
        <v>148.32752393430894</v>
      </c>
      <c r="L19" s="55">
        <v>-18.79968472089918</v>
      </c>
      <c r="M19" s="20">
        <f t="shared" si="6"/>
        <v>182319.560957342</v>
      </c>
      <c r="N19" s="24">
        <f t="shared" si="7"/>
        <v>148.06310437644376</v>
      </c>
      <c r="O19" s="24">
        <f t="shared" si="0"/>
        <v>4.611529581263915</v>
      </c>
      <c r="P19" s="52">
        <f t="shared" si="8"/>
        <v>150.97942594296103</v>
      </c>
      <c r="Q19" s="24">
        <f t="shared" si="1"/>
        <v>-19.058339359283604</v>
      </c>
      <c r="R19" s="52">
        <f t="shared" si="9"/>
        <v>149.5141548552785</v>
      </c>
      <c r="S19" s="25">
        <f t="shared" si="10"/>
        <v>-7.223404889009844</v>
      </c>
    </row>
    <row r="20" spans="1:19" ht="12.75">
      <c r="A20" s="17">
        <v>35</v>
      </c>
      <c r="B20" s="9">
        <f t="shared" si="11"/>
        <v>219911.4857512855</v>
      </c>
      <c r="C20" s="10">
        <v>37</v>
      </c>
      <c r="D20" s="16">
        <v>48.3</v>
      </c>
      <c r="E20" s="12">
        <f t="shared" si="2"/>
        <v>0.1287021035750298</v>
      </c>
      <c r="F20" s="13">
        <f t="shared" si="3"/>
        <v>128.7021035750298</v>
      </c>
      <c r="G20" s="12">
        <f t="shared" si="4"/>
        <v>1.117906471652709</v>
      </c>
      <c r="H20" s="12">
        <f t="shared" si="5"/>
        <v>1.2026073980308944</v>
      </c>
      <c r="I20" s="39">
        <v>148.64128826445662</v>
      </c>
      <c r="J20" s="39">
        <v>-5.768393311972034</v>
      </c>
      <c r="K20" s="56">
        <v>147.8886140010636</v>
      </c>
      <c r="L20" s="56">
        <v>-14.939559088597838</v>
      </c>
      <c r="M20" s="9">
        <f t="shared" si="6"/>
        <v>182862.2425833739</v>
      </c>
      <c r="N20" s="13">
        <f t="shared" si="7"/>
        <v>159.65555798745672</v>
      </c>
      <c r="O20" s="13">
        <f t="shared" si="0"/>
        <v>1.9361666718861406</v>
      </c>
      <c r="P20" s="53">
        <f t="shared" si="8"/>
        <v>138.3868676758069</v>
      </c>
      <c r="Q20" s="13">
        <f t="shared" si="1"/>
        <v>-13.472953295830209</v>
      </c>
      <c r="R20" s="53">
        <f t="shared" si="9"/>
        <v>148.64128826445662</v>
      </c>
      <c r="S20" s="14">
        <f t="shared" si="10"/>
        <v>-5.768393311972034</v>
      </c>
    </row>
    <row r="21" spans="1:19" ht="12.75">
      <c r="A21" s="17">
        <v>45</v>
      </c>
      <c r="B21" s="9">
        <f t="shared" si="11"/>
        <v>282743.3388230814</v>
      </c>
      <c r="C21" s="10">
        <v>41.8</v>
      </c>
      <c r="D21" s="18">
        <v>71.2</v>
      </c>
      <c r="E21" s="12">
        <f t="shared" si="2"/>
        <v>0.14679514563108315</v>
      </c>
      <c r="F21" s="13">
        <f t="shared" si="3"/>
        <v>146.79514563108316</v>
      </c>
      <c r="G21" s="12">
        <f t="shared" si="4"/>
        <v>1.2750626349515881</v>
      </c>
      <c r="H21" s="12">
        <f t="shared" si="5"/>
        <v>1.5443150604672726</v>
      </c>
      <c r="I21" s="39">
        <v>148.28081441835374</v>
      </c>
      <c r="J21" s="39">
        <v>-5.04000215415827</v>
      </c>
      <c r="K21" s="56">
        <v>147.70750234347872</v>
      </c>
      <c r="L21" s="56">
        <v>-13.02665252555285</v>
      </c>
      <c r="M21" s="9">
        <f t="shared" si="6"/>
        <v>183086.5644329921</v>
      </c>
      <c r="N21" s="13">
        <f t="shared" si="7"/>
        <v>162.50786451896585</v>
      </c>
      <c r="O21" s="13">
        <f t="shared" si="0"/>
        <v>-1.9611747594921538</v>
      </c>
      <c r="P21" s="53">
        <f t="shared" si="8"/>
        <v>135.29929760417346</v>
      </c>
      <c r="Q21" s="13">
        <f t="shared" si="1"/>
        <v>-8.118829548824385</v>
      </c>
      <c r="R21" s="53">
        <f t="shared" si="9"/>
        <v>148.28081441835374</v>
      </c>
      <c r="S21" s="14">
        <f t="shared" si="10"/>
        <v>-5.04000215415827</v>
      </c>
    </row>
    <row r="22" spans="1:19" ht="12.75">
      <c r="A22" s="17">
        <v>55</v>
      </c>
      <c r="B22" s="9">
        <f t="shared" si="11"/>
        <v>345575.19189487724</v>
      </c>
      <c r="C22" s="10">
        <v>46.7</v>
      </c>
      <c r="D22" s="16">
        <v>95.8</v>
      </c>
      <c r="E22" s="12">
        <f t="shared" si="2"/>
        <v>0.16530704303396276</v>
      </c>
      <c r="F22" s="13">
        <f t="shared" si="3"/>
        <v>165.30704303396277</v>
      </c>
      <c r="G22" s="12">
        <f t="shared" si="4"/>
        <v>1.4358569757930006</v>
      </c>
      <c r="H22" s="12">
        <f t="shared" si="5"/>
        <v>1.8861999021235254</v>
      </c>
      <c r="I22" s="39">
        <v>148.07875065507116</v>
      </c>
      <c r="J22" s="39">
        <v>-4.5793444061855935</v>
      </c>
      <c r="K22" s="56">
        <v>147.60604271612596</v>
      </c>
      <c r="L22" s="56">
        <v>-11.822544110805477</v>
      </c>
      <c r="M22" s="9">
        <f t="shared" si="6"/>
        <v>183212.38989877005</v>
      </c>
      <c r="N22" s="13">
        <f t="shared" si="7"/>
        <v>159.3445816970412</v>
      </c>
      <c r="O22" s="13">
        <f t="shared" si="0"/>
        <v>-4.684011735129384</v>
      </c>
      <c r="P22" s="53">
        <f t="shared" si="8"/>
        <v>137.6094258244483</v>
      </c>
      <c r="Q22" s="13">
        <f t="shared" si="1"/>
        <v>-4.474677077241803</v>
      </c>
      <c r="R22" s="53">
        <f t="shared" si="9"/>
        <v>148.07875065507113</v>
      </c>
      <c r="S22" s="14">
        <f t="shared" si="10"/>
        <v>-4.5793444061855935</v>
      </c>
    </row>
    <row r="23" spans="1:19" ht="12.75">
      <c r="A23" s="35">
        <v>65</v>
      </c>
      <c r="B23" s="27">
        <f t="shared" si="11"/>
        <v>408407.04496667313</v>
      </c>
      <c r="C23" s="28">
        <v>50.9</v>
      </c>
      <c r="D23" s="36">
        <v>115.1</v>
      </c>
      <c r="E23" s="30">
        <f t="shared" si="2"/>
        <v>0.1810481227410856</v>
      </c>
      <c r="F23" s="31">
        <f t="shared" si="3"/>
        <v>181.0481227410856</v>
      </c>
      <c r="G23" s="30">
        <f t="shared" si="4"/>
        <v>1.5725839941290694</v>
      </c>
      <c r="H23" s="30">
        <f t="shared" si="5"/>
        <v>2.228023953719756</v>
      </c>
      <c r="I23" s="40">
        <v>147.9249536539193</v>
      </c>
      <c r="J23" s="40">
        <v>-4.2092095138348675</v>
      </c>
      <c r="K23" s="57">
        <v>147.52595453761936</v>
      </c>
      <c r="L23" s="57">
        <v>-10.857469837786136</v>
      </c>
      <c r="M23" s="27">
        <f t="shared" si="6"/>
        <v>183304.60239658767</v>
      </c>
      <c r="N23" s="31">
        <f t="shared" si="7"/>
        <v>154.7047632224144</v>
      </c>
      <c r="O23" s="31">
        <f t="shared" si="0"/>
        <v>-5.885571025509106</v>
      </c>
      <c r="P23" s="54">
        <f t="shared" si="8"/>
        <v>141.44226368812824</v>
      </c>
      <c r="Q23" s="31">
        <f t="shared" si="1"/>
        <v>-2.5328480021606294</v>
      </c>
      <c r="R23" s="54">
        <f t="shared" si="9"/>
        <v>147.92495365391932</v>
      </c>
      <c r="S23" s="32">
        <f t="shared" si="10"/>
        <v>-4.2092095138348675</v>
      </c>
    </row>
    <row r="24" spans="1:19" ht="12.75">
      <c r="A24" s="17">
        <v>75</v>
      </c>
      <c r="B24" s="9">
        <f t="shared" si="11"/>
        <v>471238.89803846896</v>
      </c>
      <c r="C24" s="10">
        <v>55.1</v>
      </c>
      <c r="D24" s="18">
        <v>144.1</v>
      </c>
      <c r="E24" s="23">
        <f t="shared" si="2"/>
        <v>0.1974886267173074</v>
      </c>
      <c r="F24" s="24">
        <f t="shared" si="3"/>
        <v>197.4886267173074</v>
      </c>
      <c r="G24" s="12">
        <f t="shared" si="4"/>
        <v>1.7153862116665322</v>
      </c>
      <c r="H24" s="23">
        <f t="shared" si="5"/>
        <v>2.5698673854516696</v>
      </c>
      <c r="I24" s="37">
        <v>147.81946793966466</v>
      </c>
      <c r="J24" s="38">
        <v>-3.92090188711261</v>
      </c>
      <c r="K24" s="55">
        <v>147.4734816946502</v>
      </c>
      <c r="L24" s="55">
        <v>-10.107784070864808</v>
      </c>
      <c r="M24" s="9">
        <f t="shared" si="6"/>
        <v>183370.90104579303</v>
      </c>
      <c r="N24" s="24">
        <f t="shared" si="7"/>
        <v>150.25836636677388</v>
      </c>
      <c r="O24" s="13">
        <f t="shared" si="0"/>
        <v>-5.918558949177513</v>
      </c>
      <c r="P24" s="52">
        <f t="shared" si="8"/>
        <v>145.42015616374553</v>
      </c>
      <c r="Q24" s="13">
        <f t="shared" si="1"/>
        <v>-1.9232448250477068</v>
      </c>
      <c r="R24" s="52">
        <f t="shared" si="9"/>
        <v>147.81946793966466</v>
      </c>
      <c r="S24" s="25">
        <f t="shared" si="10"/>
        <v>-3.92090188711261</v>
      </c>
    </row>
    <row r="25" spans="1:19" ht="12.75">
      <c r="A25" s="17">
        <v>85</v>
      </c>
      <c r="B25" s="9">
        <f t="shared" si="11"/>
        <v>534070.7511102648</v>
      </c>
      <c r="C25" s="10">
        <v>58.2</v>
      </c>
      <c r="D25" s="18">
        <v>171</v>
      </c>
      <c r="E25" s="12">
        <f t="shared" si="2"/>
        <v>0.21004895937204132</v>
      </c>
      <c r="F25" s="13">
        <f t="shared" si="3"/>
        <v>210.0489593720413</v>
      </c>
      <c r="G25" s="12">
        <f t="shared" si="4"/>
        <v>1.8244852611055509</v>
      </c>
      <c r="H25" s="12">
        <f t="shared" si="5"/>
        <v>2.9115327156329807</v>
      </c>
      <c r="I25" s="37">
        <v>147.7175705856063</v>
      </c>
      <c r="J25" s="39">
        <v>-3.6305838175543643</v>
      </c>
      <c r="K25" s="56">
        <v>147.4211116731057</v>
      </c>
      <c r="L25" s="56">
        <v>-9.353955996222979</v>
      </c>
      <c r="M25" s="9">
        <f t="shared" si="6"/>
        <v>183432.8524775499</v>
      </c>
      <c r="N25" s="13">
        <f t="shared" si="7"/>
        <v>147.22739238945888</v>
      </c>
      <c r="O25" s="13">
        <f t="shared" si="0"/>
        <v>-5.336546248490958</v>
      </c>
      <c r="P25" s="53">
        <f t="shared" si="8"/>
        <v>148.20938077876247</v>
      </c>
      <c r="Q25" s="13">
        <f t="shared" si="1"/>
        <v>-1.9246213866177713</v>
      </c>
      <c r="R25" s="53">
        <f t="shared" si="9"/>
        <v>147.71757058560632</v>
      </c>
      <c r="S25" s="14">
        <f t="shared" si="10"/>
        <v>-3.6305838175543643</v>
      </c>
    </row>
    <row r="26" spans="1:19" ht="12.75">
      <c r="A26" s="17">
        <v>95</v>
      </c>
      <c r="B26" s="9">
        <f t="shared" si="11"/>
        <v>596902.6041820607</v>
      </c>
      <c r="C26" s="10">
        <v>62.3</v>
      </c>
      <c r="D26" s="18">
        <v>205</v>
      </c>
      <c r="E26" s="12">
        <f t="shared" si="2"/>
        <v>0.2265014121378833</v>
      </c>
      <c r="F26" s="13">
        <f t="shared" si="3"/>
        <v>226.5014121378833</v>
      </c>
      <c r="G26" s="12">
        <f t="shared" si="4"/>
        <v>1.9673912658296544</v>
      </c>
      <c r="H26" s="12">
        <f t="shared" si="5"/>
        <v>3.2534283254020675</v>
      </c>
      <c r="I26" s="37">
        <v>147.661499594272</v>
      </c>
      <c r="J26" s="39">
        <v>-3.4506535438942896</v>
      </c>
      <c r="K26" s="56">
        <v>147.3937902959986</v>
      </c>
      <c r="L26" s="56">
        <v>-8.887578107019646</v>
      </c>
      <c r="M26" s="9">
        <f t="shared" si="6"/>
        <v>183468.8041293468</v>
      </c>
      <c r="N26" s="13">
        <f t="shared" si="7"/>
        <v>145.70782842669792</v>
      </c>
      <c r="O26" s="13">
        <f t="shared" si="0"/>
        <v>-4.422083314613002</v>
      </c>
      <c r="P26" s="53">
        <f t="shared" si="8"/>
        <v>149.6413658611226</v>
      </c>
      <c r="Q26" s="13">
        <f t="shared" si="1"/>
        <v>-2.479223773175577</v>
      </c>
      <c r="R26" s="53">
        <f t="shared" si="9"/>
        <v>147.661499594272</v>
      </c>
      <c r="S26" s="14">
        <f t="shared" si="10"/>
        <v>-3.4506535438942896</v>
      </c>
    </row>
    <row r="27" spans="1:19" ht="12.75">
      <c r="A27" s="17">
        <v>105</v>
      </c>
      <c r="B27" s="9">
        <f t="shared" si="11"/>
        <v>659734.4572538566</v>
      </c>
      <c r="C27" s="10">
        <v>65.8</v>
      </c>
      <c r="D27" s="18">
        <v>238</v>
      </c>
      <c r="E27" s="12">
        <f t="shared" si="2"/>
        <v>0.24084679940812193</v>
      </c>
      <c r="F27" s="13">
        <f t="shared" si="3"/>
        <v>240.84679940812194</v>
      </c>
      <c r="G27" s="12">
        <f t="shared" si="4"/>
        <v>2.091995299658947</v>
      </c>
      <c r="H27" s="12">
        <f t="shared" si="5"/>
        <v>3.5952376252191094</v>
      </c>
      <c r="I27" s="37">
        <v>147.60748636268934</v>
      </c>
      <c r="J27" s="39">
        <v>-3.2739291348917106</v>
      </c>
      <c r="K27" s="56">
        <v>147.36657709726606</v>
      </c>
      <c r="L27" s="56">
        <v>-8.429827100662331</v>
      </c>
      <c r="M27" s="9">
        <f t="shared" si="6"/>
        <v>183502.32335857063</v>
      </c>
      <c r="N27" s="13">
        <f t="shared" si="7"/>
        <v>145.38202913776618</v>
      </c>
      <c r="O27" s="13">
        <f t="shared" si="0"/>
        <v>-3.5935249188604903</v>
      </c>
      <c r="P27" s="53">
        <f t="shared" si="8"/>
        <v>149.86701010800252</v>
      </c>
      <c r="Q27" s="13">
        <f t="shared" si="1"/>
        <v>-2.954333350922931</v>
      </c>
      <c r="R27" s="53">
        <f t="shared" si="9"/>
        <v>147.60748636268934</v>
      </c>
      <c r="S27" s="14">
        <f t="shared" si="10"/>
        <v>-3.2739291348917106</v>
      </c>
    </row>
    <row r="28" spans="1:19" ht="12.75">
      <c r="A28" s="17">
        <v>115</v>
      </c>
      <c r="B28" s="9">
        <f t="shared" si="11"/>
        <v>722566.3103256524</v>
      </c>
      <c r="C28" s="10">
        <v>69</v>
      </c>
      <c r="D28" s="18">
        <v>272</v>
      </c>
      <c r="E28" s="12">
        <f t="shared" si="2"/>
        <v>0.25424614143209157</v>
      </c>
      <c r="F28" s="13">
        <f t="shared" si="3"/>
        <v>254.24614143209158</v>
      </c>
      <c r="G28" s="12">
        <f t="shared" si="4"/>
        <v>2.2083819844791472</v>
      </c>
      <c r="H28" s="12">
        <f t="shared" si="5"/>
        <v>3.937015932890654</v>
      </c>
      <c r="I28" s="37">
        <v>147.56010815466675</v>
      </c>
      <c r="J28" s="39">
        <v>-3.1120342338180955</v>
      </c>
      <c r="K28" s="56">
        <v>147.34249975053126</v>
      </c>
      <c r="L28" s="56">
        <v>-8.010823046456805</v>
      </c>
      <c r="M28" s="9">
        <f t="shared" si="6"/>
        <v>183531.4671422034</v>
      </c>
      <c r="N28" s="13">
        <f t="shared" si="7"/>
        <v>145.7808888643632</v>
      </c>
      <c r="O28" s="13">
        <f t="shared" si="0"/>
        <v>-2.9707739448284998</v>
      </c>
      <c r="P28" s="53">
        <f t="shared" si="8"/>
        <v>149.36104237144417</v>
      </c>
      <c r="Q28" s="13">
        <f t="shared" si="1"/>
        <v>-3.2532945228076913</v>
      </c>
      <c r="R28" s="53">
        <f t="shared" si="9"/>
        <v>147.56010815466672</v>
      </c>
      <c r="S28" s="14">
        <f t="shared" si="10"/>
        <v>-3.1120342338180955</v>
      </c>
    </row>
    <row r="33" spans="5:14" ht="12.75">
      <c r="E33" s="61" t="s">
        <v>28</v>
      </c>
      <c r="F33" s="61"/>
      <c r="G33" s="61"/>
      <c r="H33" s="61"/>
      <c r="I33" s="61"/>
      <c r="J33" s="61"/>
      <c r="K33" s="61"/>
      <c r="L33" s="61"/>
      <c r="M33" s="61"/>
      <c r="N33" s="61"/>
    </row>
    <row r="35" ht="12.75">
      <c r="G35" s="60"/>
    </row>
  </sheetData>
  <mergeCells count="3">
    <mergeCell ref="G2:K2"/>
    <mergeCell ref="H4:J4"/>
    <mergeCell ref="E33:N33"/>
  </mergeCells>
  <printOptions/>
  <pageMargins left="0.74" right="0.46" top="1" bottom="1" header="0.5" footer="0.5"/>
  <pageSetup horizontalDpi="240" verticalDpi="24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2M</dc:creator>
  <cp:keywords/>
  <dc:description/>
  <cp:lastModifiedBy>koliba</cp:lastModifiedBy>
  <cp:lastPrinted>2008-11-03T07:22:34Z</cp:lastPrinted>
  <dcterms:created xsi:type="dcterms:W3CDTF">1998-03-22T12:19:27Z</dcterms:created>
  <dcterms:modified xsi:type="dcterms:W3CDTF">2008-11-03T07:23:12Z</dcterms:modified>
  <cp:category/>
  <cp:version/>
  <cp:contentType/>
  <cp:contentStatus/>
</cp:coreProperties>
</file>